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at004-filesv\みやこ町共有フォルダ\21_建築課\21_建築課・01_建築係（旧建設課）\00＿通年業務\0020-小長田団地\★　R7小長田団地(3棟)\04_HP掲載　仕様書\"/>
    </mc:Choice>
  </mc:AlternateContent>
  <bookViews>
    <workbookView xWindow="0" yWindow="0" windowWidth="23040" windowHeight="9096" tabRatio="793" firstSheet="1" activeTab="1"/>
  </bookViews>
  <sheets>
    <sheet name="総括表" sheetId="57" state="hidden" r:id="rId1"/>
    <sheet name="仕様書&lt;鑑&gt;" sheetId="63" r:id="rId2"/>
    <sheet name="建築工事（改修）" sheetId="43" r:id="rId3"/>
    <sheet name="電気工事（改修）" sheetId="61" r:id="rId4"/>
    <sheet name="諸経費" sheetId="58" state="hidden" r:id="rId5"/>
    <sheet name="共通仮設(積上)電気" sheetId="62" state="hidden" r:id="rId6"/>
  </sheets>
  <definedNames>
    <definedName name="____1ｋ1_" hidden="1">{#N/A,#N/A,FALSE,"Sheet16";#N/A,#N/A,FALSE,"Sheet16"}</definedName>
    <definedName name="____ｋ1" hidden="1">{#N/A,#N/A,FALSE,"Sheet16";#N/A,#N/A,FALSE,"Sheet16"}</definedName>
    <definedName name="___1ｋ1_" hidden="1">{#N/A,#N/A,FALSE,"Sheet16";#N/A,#N/A,FALSE,"Sheet16"}</definedName>
    <definedName name="__1ｋ1_" hidden="1">{#N/A,#N/A,FALSE,"Sheet16";#N/A,#N/A,FALSE,"Sheet16"}</definedName>
    <definedName name="__ｋ1" hidden="1">{#N/A,#N/A,FALSE,"Sheet16";#N/A,#N/A,FALSE,"Sheet16"}</definedName>
    <definedName name="_1ｋ1_" hidden="1">{#N/A,#N/A,FALSE,"Sheet16";#N/A,#N/A,FALSE,"Sheet16"}</definedName>
    <definedName name="_2ｋ1_" hidden="1">{#N/A,#N/A,FALSE,"Sheet16";#N/A,#N/A,FALSE,"Sheet16"}</definedName>
    <definedName name="_3ｋ1_" hidden="1">{#N/A,#N/A,FALSE,"Sheet16";#N/A,#N/A,FALSE,"Sheet16"}</definedName>
    <definedName name="_k2" hidden="1">{#N/A,#N/A,FALSE,"Sheet16";#N/A,#N/A,FALSE,"Sheet16"}</definedName>
    <definedName name="_Order1" hidden="1">255</definedName>
    <definedName name="_Order2" hidden="1">0</definedName>
    <definedName name="Ⅱ" hidden="1">{#N/A,#N/A,FALSE,"Sheet16";#N/A,#N/A,FALSE,"Sheet16"}</definedName>
    <definedName name="B下り" hidden="1">{#N/A,#N/A,FALSE,"Sheet16";#N/A,#N/A,FALSE,"Sheet16"}</definedName>
    <definedName name="B工種別" hidden="1">{#N/A,#N/A,FALSE,"Sheet16";#N/A,#N/A,FALSE,"Sheet16"}</definedName>
    <definedName name="ＧＳ勝央" hidden="1">{#N/A,#N/A,FALSE,"Sheet16";#N/A,#N/A,FALSE,"Sheet16"}</definedName>
    <definedName name="Ｎ" hidden="1">{#N/A,#N/A,FALSE,"Sheet16";#N/A,#N/A,FALSE,"Sheet16"}</definedName>
    <definedName name="_xlnm.Print_Area" localSheetId="5">'共通仮設(積上)電気'!$A$1:$K$60</definedName>
    <definedName name="_xlnm.Print_Area" localSheetId="2">'建築工事（改修）'!$A$1:$K$92</definedName>
    <definedName name="_xlnm.Print_Area" localSheetId="4">諸経費!$A$1:$N$29</definedName>
    <definedName name="_xlnm.Print_Area" localSheetId="0">総括表!$A$1:$I$44</definedName>
    <definedName name="_xlnm.Print_Area" localSheetId="3">'電気工事（改修）'!$A$1:$K$32</definedName>
    <definedName name="_xlnm.Print_Titles" localSheetId="2">'建築工事（改修）'!$1:$2</definedName>
    <definedName name="_xlnm.Print_Titles" localSheetId="3">'電気工事（改修）'!$1:$2</definedName>
    <definedName name="sitasita" hidden="1">{#N/A,#N/A,FALSE,"Sheet16";#N/A,#N/A,FALSE,"Sheet16"}</definedName>
    <definedName name="wrn.１７." hidden="1">{#N/A,#N/A,FALSE,"Sheet16";#N/A,#N/A,FALSE,"Sheet16"}</definedName>
    <definedName name="wrn.18." hidden="1">{#N/A,#N/A,FALSE,"Sheet16";#N/A,#N/A,FALSE,"Sheet16"}</definedName>
    <definedName name="wrn.20." hidden="1">{#N/A,#N/A,FALSE,"Sheet16";#N/A,#N/A,FALSE,"Sheet16"}</definedName>
    <definedName name="wrn.機械代価表１０１から.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機械代価表１から２０.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機械代価表２１から４０.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機械代価表４１から６０.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６１から８０.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機械代価表８１から１００.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躯体積算." hidden="1">{#N/A,#N/A,FALSE,"Sheet1"}</definedName>
    <definedName name="wrn.出張所改築工事." hidden="1">{#N/A,#N/A,FALSE,"表紙";#N/A,#N/A,FALSE,"内訳表";#N/A,#N/A,FALSE,"内訳表 (2)";#N/A,#N/A,FALSE,"経費計算書";#N/A,#N/A,FALSE,"仮設工事";#N/A,#N/A,FALSE,"塗装及び内装工事";#N/A,#N/A,FALSE,"雑工事";#N/A,#N/A,FALSE,"木間仕切工事";#N/A,#N/A,FALSE,"外構工事";#N/A,#N/A,FALSE,"車庫工事";#N/A,#N/A,FALSE,"空調機器";#N/A,#N/A,FALSE,"配管工事";#N/A,#N/A,FALSE,"撤去工事";#N/A,#N/A,FALSE,"電灯設備";#N/A,#N/A,FALSE,"動力設備";#N/A,#N/A,FALSE,"電話設備";#N/A,#N/A,FALSE,"A-1";#N/A,#N/A,FALSE,"A-2";#N/A,#N/A,FALSE,"A-3";#N/A,#N/A,FALSE,"A-4";#N/A,#N/A,FALSE,"A-5";#N/A,#N/A,FALSE,"A-6";#N/A,#N/A,FALSE,"A-7";#N/A,#N/A,FALSE,"M-8";#N/A,#N/A,FALSE,"A-9";#N/A,#N/A,FALSE,"A-10";#N/A,#N/A,FALSE,"A-11";#N/A,#N/A,FALSE,"A-12";#N/A,#N/A,FALSE,"A-13";#N/A,#N/A,FALSE,"A-14";#N/A,#N/A,FALSE,"A-15";#N/A,#N/A,FALSE,"A-16";#N/A,#N/A,FALSE,"A-17";#N/A,#N/A,FALSE,"A-18";#N/A,#N/A,FALSE,"A-19";#N/A,#N/A,FALSE,"A-20";#N/A,#N/A,FALSE,"A-21"}</definedName>
    <definedName name="wrn.代価表１０１から.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代価表１から２０.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代価表２１から４０.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代価表４１から６０.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代価表６１から８０.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代価表８１から１００.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内訳書." hidden="1">{#N/A,#N/A,FALSE,"表紙";#N/A,#N/A,FALSE,"内訳表";#N/A,#N/A,FALSE,"経費計算書"}</definedName>
    <definedName name="wrn.内訳書2." hidden="1">{#N/A,#N/A,FALSE,"表紙";#N/A,#N/A,FALSE,"内訳表";#N/A,#N/A,FALSE,"経費計算書"}</definedName>
    <definedName name="wrn.内訳書建築機械." hidden="1">{#N/A,#N/A,FALSE,"表紙";#N/A,#N/A,FALSE,"内訳表";#N/A,#N/A,FALSE,"内訳表 (2)";#N/A,#N/A,FALSE,"経費計算書"}</definedName>
    <definedName name="wrn.明細書建築機械." hidden="1">{#N/A,#N/A,FALSE,"空調機器設備";#N/A,#N/A,FALSE,"ダクト設備";#N/A,#N/A,FALSE,"ダクト設備(2)";#N/A,#N/A,FALSE,"配管設備";#N/A,#N/A,FALSE,"配管設備(2)";#N/A,#N/A,FALSE,"自動制御設備";#N/A,#N/A,FALSE,"総合調整費";#N/A,#N/A,FALSE,"送風機器設備";#N/A,#N/A,FALSE,"送風機器設備(2)";#N/A,#N/A,FALSE,"換気ダクト設備";#N/A,#N/A,FALSE,"換気ダクト設備(2)";#N/A,#N/A,FALSE,"換気総合調整費";#N/A,#N/A,FALSE,"衛生器具設備";#N/A,#N/A,FALSE,"給水設備";#N/A,#N/A,FALSE,"給水設備(2)";#N/A,#N/A,FALSE,"給水設備(3)";#N/A,#N/A,FALSE,"排水設備";#N/A,#N/A,FALSE,"排水設備(2)";#N/A,#N/A,FALSE,"給湯設備";#N/A,#N/A,FALSE,"液化石油ガス設備";#N/A,#N/A,FALSE,"分析ｶﾞｽ設備"}</definedName>
    <definedName name="wrn.明細書建築電気.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下" hidden="1">{#N/A,#N/A,FALSE,"Sheet16";#N/A,#N/A,FALSE,"Sheet16"}</definedName>
    <definedName name="下り線" hidden="1">{#N/A,#N/A,FALSE,"Sheet16";#N/A,#N/A,FALSE,"Sheet16"}</definedName>
    <definedName name="改造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貝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給油設備" hidden="1">{#N/A,#N/A,FALSE,"Sheet16";#N/A,#N/A,FALSE,"Sheet16"}</definedName>
    <definedName name="給油設備内訳" hidden="1">{#N/A,#N/A,FALSE,"Sheet16";#N/A,#N/A,FALSE,"Sheet16"}</definedName>
    <definedName name="玖珂上下一位代価" hidden="1">{#N/A,#N/A,FALSE,"Sheet16";#N/A,#N/A,FALSE,"Sheet16"}</definedName>
    <definedName name="玖珂上見積比較表" hidden="1">{#N/A,#N/A,FALSE,"Sheet16";#N/A,#N/A,FALSE,"Sheet16"}</definedName>
    <definedName name="玖珂上単価比較表" hidden="1">{#N/A,#N/A,FALSE,"Sheet16";#N/A,#N/A,FALSE,"Sheet16"}</definedName>
    <definedName name="上り線" hidden="1">{#N/A,#N/A,FALSE,"Sheet16";#N/A,#N/A,FALSE,"Sheet16"}</definedName>
    <definedName name="鉄骨計算集計1ページ用" hidden="1">{#N/A,#N/A,FALSE,"Sheet16";#N/A,#N/A,FALSE,"Sheet16"}</definedName>
    <definedName name="明細R3" hidden="1">{#N/A,#N/A,FALSE,"Sheet16";#N/A,#N/A,FALSE,"Sheet16"}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1" i="43" l="1"/>
  <c r="G92" i="43"/>
  <c r="G90" i="43" s="1"/>
  <c r="G28" i="43"/>
  <c r="G29" i="43"/>
  <c r="G17" i="62"/>
  <c r="G14" i="62"/>
  <c r="G11" i="62"/>
  <c r="N59" i="62"/>
  <c r="G20" i="62"/>
  <c r="B7" i="58"/>
  <c r="G5" i="57"/>
  <c r="G11" i="57" s="1"/>
  <c r="H5" i="57"/>
  <c r="H11" i="57" s="1"/>
  <c r="F6" i="57"/>
  <c r="I6" i="57"/>
  <c r="F7" i="57"/>
  <c r="I7" i="57" s="1"/>
  <c r="I8" i="57"/>
  <c r="I10" i="57"/>
  <c r="G12" i="57"/>
  <c r="H12" i="57"/>
  <c r="F17" i="57"/>
  <c r="G59" i="62"/>
  <c r="G60" i="62"/>
  <c r="G58" i="62"/>
  <c r="M59" i="62"/>
  <c r="M60" i="62"/>
  <c r="F12" i="57"/>
  <c r="I12" i="57"/>
  <c r="B6" i="58"/>
  <c r="F5" i="57"/>
  <c r="G27" i="43" l="1"/>
  <c r="B5" i="58"/>
  <c r="C14" i="58" s="1"/>
  <c r="F9" i="57"/>
  <c r="I9" i="57" s="1"/>
  <c r="I5" i="57"/>
  <c r="B23" i="58" l="1"/>
  <c r="B14" i="58"/>
  <c r="C11" i="58"/>
  <c r="A17" i="58"/>
  <c r="D29" i="58"/>
  <c r="B17" i="58"/>
  <c r="A14" i="58"/>
  <c r="B20" i="58"/>
  <c r="C20" i="58"/>
  <c r="C26" i="58"/>
  <c r="B11" i="58"/>
  <c r="A11" i="58"/>
  <c r="C17" i="58"/>
  <c r="A23" i="58"/>
  <c r="B26" i="58"/>
  <c r="A20" i="58"/>
  <c r="B29" i="58"/>
  <c r="C23" i="58"/>
  <c r="A26" i="58"/>
  <c r="F11" i="57"/>
  <c r="D11" i="58" l="1"/>
  <c r="D20" i="58"/>
  <c r="D26" i="58"/>
  <c r="D23" i="58"/>
  <c r="D17" i="58"/>
  <c r="D14" i="58"/>
  <c r="I11" i="57"/>
  <c r="B8" i="58" l="1"/>
  <c r="G5" i="58" s="1"/>
  <c r="C15" i="57"/>
  <c r="K15" i="57"/>
  <c r="F15" i="57" l="1"/>
  <c r="H15" i="57"/>
  <c r="H23" i="57" s="1"/>
  <c r="H27" i="57" s="1"/>
  <c r="H29" i="57" s="1"/>
  <c r="G15" i="57"/>
  <c r="G23" i="57" s="1"/>
  <c r="G27" i="57" s="1"/>
  <c r="G31" i="57" s="1"/>
  <c r="F20" i="58"/>
  <c r="G23" i="58"/>
  <c r="F17" i="58"/>
  <c r="F14" i="58"/>
  <c r="G11" i="58"/>
  <c r="G20" i="58"/>
  <c r="H23" i="58"/>
  <c r="F23" i="58"/>
  <c r="G29" i="58"/>
  <c r="H26" i="58"/>
  <c r="F11" i="58"/>
  <c r="G14" i="58"/>
  <c r="I14" i="58" s="1"/>
  <c r="G8" i="58" s="1"/>
  <c r="L5" i="58" s="1"/>
  <c r="L17" i="58" s="1"/>
  <c r="H11" i="58"/>
  <c r="F26" i="58"/>
  <c r="I29" i="58"/>
  <c r="G17" i="58"/>
  <c r="H17" i="58"/>
  <c r="H14" i="58"/>
  <c r="G26" i="58"/>
  <c r="H20" i="58"/>
  <c r="G29" i="57" l="1"/>
  <c r="H31" i="57"/>
  <c r="N17" i="58"/>
  <c r="L23" i="58"/>
  <c r="I26" i="58"/>
  <c r="C19" i="57"/>
  <c r="I11" i="58"/>
  <c r="N23" i="58"/>
  <c r="I23" i="58"/>
  <c r="N11" i="58"/>
  <c r="I17" i="58"/>
  <c r="K19" i="57"/>
  <c r="L11" i="58"/>
  <c r="I20" i="58"/>
  <c r="L8" i="58" l="1"/>
  <c r="L26" i="58" s="1"/>
  <c r="L27" i="58" s="1"/>
  <c r="C21" i="57"/>
  <c r="K21" i="57"/>
  <c r="F19" i="57"/>
  <c r="G19" i="57"/>
  <c r="G21" i="57" s="1"/>
  <c r="H19" i="57"/>
  <c r="H21" i="57" s="1"/>
  <c r="F21" i="57" l="1"/>
  <c r="F23" i="57" s="1"/>
  <c r="F27" i="57" s="1"/>
  <c r="F31" i="57" l="1"/>
  <c r="I31" i="57" s="1"/>
  <c r="F29" i="57"/>
  <c r="I29" i="57" s="1"/>
  <c r="I27" i="57"/>
</calcChain>
</file>

<file path=xl/comments1.xml><?xml version="1.0" encoding="utf-8"?>
<comments xmlns="http://schemas.openxmlformats.org/spreadsheetml/2006/main">
  <authors>
    <author>Administrator</author>
  </authors>
  <commentList>
    <comment ref="D7" authorId="0" shapeId="0">
      <text>
        <r>
          <rPr>
            <b/>
            <sz val="9"/>
            <rFont val="ＭＳ Ｐゴシック"/>
            <family val="3"/>
          </rPr>
          <t>yama:監督員事務所を設けない場合等の補正率（監督員事務所については建築工事のみ摘要）</t>
        </r>
        <r>
          <rPr>
            <sz val="9"/>
            <rFont val="ＭＳ Ｐゴシック"/>
            <family val="3"/>
          </rPr>
          <t xml:space="preserve">
</t>
        </r>
      </text>
    </comment>
    <comment ref="K11" authorId="0" shapeId="0">
      <text>
        <r>
          <rPr>
            <b/>
            <sz val="9"/>
            <rFont val="ＭＳ Ｐゴシック"/>
            <family val="3"/>
          </rPr>
          <t>yama:H28.12.20改定
電気機械共</t>
        </r>
        <r>
          <rPr>
            <sz val="9"/>
            <rFont val="ＭＳ Ｐゴシック"/>
            <family val="3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<sst xmlns="http://schemas.openxmlformats.org/spreadsheetml/2006/main" count="349" uniqueCount="195">
  <si>
    <t>費目</t>
    <rPh sb="0" eb="1">
      <t>ヒ</t>
    </rPh>
    <rPh sb="1" eb="2">
      <t>メ</t>
    </rPh>
    <phoneticPr fontId="3"/>
  </si>
  <si>
    <t>工種</t>
    <rPh sb="0" eb="1">
      <t>コウシュ</t>
    </rPh>
    <rPh sb="1" eb="2">
      <t>タネ</t>
    </rPh>
    <phoneticPr fontId="3"/>
  </si>
  <si>
    <t>細目</t>
    <rPh sb="0" eb="2">
      <t>サイモク</t>
    </rPh>
    <phoneticPr fontId="3"/>
  </si>
  <si>
    <t>単位</t>
    <rPh sb="0" eb="2">
      <t>タンイ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</si>
  <si>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</si>
  <si>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</si>
  <si>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</si>
  <si>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</si>
  <si>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小　　計</t>
    <rPh sb="0" eb="1">
      <t>ショウ</t>
    </rPh>
    <rPh sb="3" eb="4">
      <t>ケイ</t>
    </rPh>
    <phoneticPr fontId="3"/>
  </si>
  <si>
    <t/>
  </si>
  <si>
    <t>式</t>
    <rPh sb="0" eb="1">
      <t>シキ</t>
    </rPh>
    <phoneticPr fontId="2"/>
  </si>
  <si>
    <t>直接工事費</t>
    <rPh sb="0" eb="2">
      <t>チョクセツ</t>
    </rPh>
    <rPh sb="2" eb="5">
      <t>コウジヒ</t>
    </rPh>
    <phoneticPr fontId="3"/>
  </si>
  <si>
    <t>名　称</t>
    <rPh sb="0" eb="1">
      <t>ナ</t>
    </rPh>
    <rPh sb="2" eb="3">
      <t>ショウ</t>
    </rPh>
    <phoneticPr fontId="8"/>
  </si>
  <si>
    <t>内　容</t>
    <rPh sb="0" eb="1">
      <t>ナイ</t>
    </rPh>
    <rPh sb="2" eb="3">
      <t>カタチ</t>
    </rPh>
    <phoneticPr fontId="8"/>
  </si>
  <si>
    <t>数量</t>
    <rPh sb="0" eb="2">
      <t>スウリョウ</t>
    </rPh>
    <phoneticPr fontId="8"/>
  </si>
  <si>
    <t>単位</t>
    <rPh sb="0" eb="2">
      <t>タンイ</t>
    </rPh>
    <phoneticPr fontId="8"/>
  </si>
  <si>
    <t>改修</t>
    <rPh sb="0" eb="2">
      <t>カイシュウ</t>
    </rPh>
    <phoneticPr fontId="8"/>
  </si>
  <si>
    <t>防　建</t>
    <rPh sb="0" eb="1">
      <t>ボウ</t>
    </rPh>
    <rPh sb="2" eb="3">
      <t>タ</t>
    </rPh>
    <phoneticPr fontId="8"/>
  </si>
  <si>
    <t>内　装</t>
    <rPh sb="0" eb="1">
      <t>ナイ</t>
    </rPh>
    <rPh sb="2" eb="3">
      <t>ソウ</t>
    </rPh>
    <phoneticPr fontId="8"/>
  </si>
  <si>
    <t>合　計</t>
    <rPh sb="0" eb="1">
      <t>ゴウ</t>
    </rPh>
    <rPh sb="2" eb="3">
      <t>ケイ</t>
    </rPh>
    <phoneticPr fontId="8"/>
  </si>
  <si>
    <t>建築主体工事</t>
    <rPh sb="0" eb="2">
      <t>ケンチク</t>
    </rPh>
    <rPh sb="2" eb="4">
      <t>シュタイ</t>
    </rPh>
    <rPh sb="4" eb="6">
      <t>コウジ</t>
    </rPh>
    <phoneticPr fontId="8"/>
  </si>
  <si>
    <t>電気設備工事</t>
    <rPh sb="0" eb="2">
      <t>デンキ</t>
    </rPh>
    <rPh sb="2" eb="4">
      <t>セツビ</t>
    </rPh>
    <rPh sb="4" eb="6">
      <t>コウジ</t>
    </rPh>
    <phoneticPr fontId="8"/>
  </si>
  <si>
    <t>機械設備工事</t>
    <rPh sb="0" eb="2">
      <t>キカイ</t>
    </rPh>
    <rPh sb="2" eb="4">
      <t>セツビ</t>
    </rPh>
    <rPh sb="4" eb="6">
      <t>コウジ</t>
    </rPh>
    <phoneticPr fontId="8"/>
  </si>
  <si>
    <t>小　計</t>
    <rPh sb="0" eb="1">
      <t>ショウ</t>
    </rPh>
    <rPh sb="2" eb="3">
      <t>ケイ</t>
    </rPh>
    <phoneticPr fontId="8"/>
  </si>
  <si>
    <t>共通仮設費</t>
    <rPh sb="0" eb="2">
      <t>キョウツウ</t>
    </rPh>
    <rPh sb="2" eb="4">
      <t>カセツ</t>
    </rPh>
    <rPh sb="4" eb="5">
      <t>ヒ</t>
    </rPh>
    <phoneticPr fontId="8"/>
  </si>
  <si>
    <t>式</t>
    <rPh sb="0" eb="1">
      <t>シキ</t>
    </rPh>
    <phoneticPr fontId="8"/>
  </si>
  <si>
    <t>積上げ分</t>
    <rPh sb="0" eb="2">
      <t>ツミア</t>
    </rPh>
    <rPh sb="3" eb="4">
      <t>ブン</t>
    </rPh>
    <phoneticPr fontId="8"/>
  </si>
  <si>
    <t>現場管理費</t>
    <rPh sb="0" eb="2">
      <t>ゲンバ</t>
    </rPh>
    <rPh sb="2" eb="5">
      <t>カンリヒ</t>
    </rPh>
    <phoneticPr fontId="8"/>
  </si>
  <si>
    <t>一般管理費</t>
    <rPh sb="0" eb="2">
      <t>イッパン</t>
    </rPh>
    <rPh sb="2" eb="5">
      <t>カンリヒ</t>
    </rPh>
    <phoneticPr fontId="8"/>
  </si>
  <si>
    <t>消費税</t>
    <rPh sb="0" eb="3">
      <t>ショウヒゼイ</t>
    </rPh>
    <phoneticPr fontId="8"/>
  </si>
  <si>
    <t>A</t>
    <phoneticPr fontId="8"/>
  </si>
  <si>
    <t>B</t>
    <phoneticPr fontId="8"/>
  </si>
  <si>
    <t>C</t>
    <phoneticPr fontId="8"/>
  </si>
  <si>
    <t>A+B+C</t>
    <phoneticPr fontId="3"/>
  </si>
  <si>
    <t>総合計</t>
    <rPh sb="0" eb="1">
      <t>ソウ</t>
    </rPh>
    <rPh sb="1" eb="2">
      <t>ゴウ</t>
    </rPh>
    <rPh sb="2" eb="3">
      <t>ケイ</t>
    </rPh>
    <phoneticPr fontId="8"/>
  </si>
  <si>
    <t>小　計</t>
    <rPh sb="0" eb="1">
      <t>ショウ</t>
    </rPh>
    <rPh sb="2" eb="3">
      <t>ケイ</t>
    </rPh>
    <phoneticPr fontId="3"/>
  </si>
  <si>
    <t>D</t>
    <phoneticPr fontId="3"/>
  </si>
  <si>
    <t>E</t>
    <phoneticPr fontId="3"/>
  </si>
  <si>
    <t>F</t>
    <phoneticPr fontId="3"/>
  </si>
  <si>
    <t>G</t>
    <phoneticPr fontId="3"/>
  </si>
  <si>
    <t>H</t>
    <phoneticPr fontId="3"/>
  </si>
  <si>
    <t>I</t>
    <phoneticPr fontId="3"/>
  </si>
  <si>
    <t>F+G+H+I</t>
    <phoneticPr fontId="3"/>
  </si>
  <si>
    <t>J</t>
    <phoneticPr fontId="3"/>
  </si>
  <si>
    <t>D+E+J</t>
    <phoneticPr fontId="3"/>
  </si>
  <si>
    <t>当初設計　諸経費計算書</t>
    <rPh sb="0" eb="2">
      <t>トウショ</t>
    </rPh>
    <rPh sb="2" eb="4">
      <t>セッケイ</t>
    </rPh>
    <rPh sb="5" eb="8">
      <t>ショケイヒ</t>
    </rPh>
    <rPh sb="8" eb="11">
      <t>ケイサンショ</t>
    </rPh>
    <phoneticPr fontId="3"/>
  </si>
  <si>
    <t>共通仮設費率</t>
    <rPh sb="0" eb="2">
      <t>キョウツウ</t>
    </rPh>
    <rPh sb="2" eb="4">
      <t>カセツ</t>
    </rPh>
    <rPh sb="4" eb="5">
      <t>ヒ</t>
    </rPh>
    <rPh sb="5" eb="6">
      <t>リツ</t>
    </rPh>
    <phoneticPr fontId="11"/>
  </si>
  <si>
    <t>現場管理費率</t>
    <rPh sb="0" eb="2">
      <t>ゲンバ</t>
    </rPh>
    <rPh sb="2" eb="4">
      <t>カンリ</t>
    </rPh>
    <rPh sb="4" eb="5">
      <t>ヒ</t>
    </rPh>
    <rPh sb="5" eb="6">
      <t>リツ</t>
    </rPh>
    <phoneticPr fontId="11"/>
  </si>
  <si>
    <t>一般管理費率</t>
    <rPh sb="0" eb="2">
      <t>イッパン</t>
    </rPh>
    <rPh sb="2" eb="4">
      <t>カンリ</t>
    </rPh>
    <rPh sb="4" eb="5">
      <t>ヒ</t>
    </rPh>
    <rPh sb="5" eb="6">
      <t>リツ</t>
    </rPh>
    <phoneticPr fontId="11"/>
  </si>
  <si>
    <t>工期</t>
    <rPh sb="0" eb="2">
      <t>コウキ</t>
    </rPh>
    <phoneticPr fontId="11"/>
  </si>
  <si>
    <t>ヶ月</t>
    <rPh sb="1" eb="2">
      <t>ゲツ</t>
    </rPh>
    <phoneticPr fontId="11"/>
  </si>
  <si>
    <t>直接工事費</t>
    <rPh sb="0" eb="2">
      <t>チョクセツ</t>
    </rPh>
    <rPh sb="2" eb="5">
      <t>コウジヒ</t>
    </rPh>
    <phoneticPr fontId="11"/>
  </si>
  <si>
    <t>（千円）</t>
    <rPh sb="1" eb="3">
      <t>センエン</t>
    </rPh>
    <phoneticPr fontId="11"/>
  </si>
  <si>
    <t>純工事費</t>
    <rPh sb="0" eb="1">
      <t>ジュン</t>
    </rPh>
    <rPh sb="1" eb="4">
      <t>コウジヒ</t>
    </rPh>
    <phoneticPr fontId="11"/>
  </si>
  <si>
    <t>工事原価</t>
    <rPh sb="0" eb="2">
      <t>コウジ</t>
    </rPh>
    <rPh sb="2" eb="4">
      <t>ゲンカ</t>
    </rPh>
    <phoneticPr fontId="11"/>
  </si>
  <si>
    <t>積上共通仮設費</t>
    <rPh sb="0" eb="2">
      <t>ツミア</t>
    </rPh>
    <rPh sb="2" eb="4">
      <t>キョウツウ</t>
    </rPh>
    <rPh sb="4" eb="6">
      <t>カセツ</t>
    </rPh>
    <rPh sb="6" eb="7">
      <t>ヒ</t>
    </rPh>
    <phoneticPr fontId="11"/>
  </si>
  <si>
    <t>補正</t>
    <rPh sb="0" eb="2">
      <t>ホセイ</t>
    </rPh>
    <phoneticPr fontId="3"/>
  </si>
  <si>
    <t>共通仮設費</t>
    <rPh sb="0" eb="2">
      <t>キョウツウ</t>
    </rPh>
    <rPh sb="2" eb="4">
      <t>カセツ</t>
    </rPh>
    <rPh sb="4" eb="5">
      <t>ヒ</t>
    </rPh>
    <phoneticPr fontId="11"/>
  </si>
  <si>
    <t>現場管理費</t>
    <rPh sb="0" eb="2">
      <t>ゲンバ</t>
    </rPh>
    <rPh sb="2" eb="4">
      <t>カンリ</t>
    </rPh>
    <rPh sb="4" eb="5">
      <t>ヒ</t>
    </rPh>
    <phoneticPr fontId="11"/>
  </si>
  <si>
    <t>一般管理費</t>
    <rPh sb="0" eb="2">
      <t>イッパン</t>
    </rPh>
    <rPh sb="2" eb="4">
      <t>カンリ</t>
    </rPh>
    <rPh sb="4" eb="5">
      <t>ヒ</t>
    </rPh>
    <phoneticPr fontId="11"/>
  </si>
  <si>
    <t>新営建築工事</t>
    <rPh sb="0" eb="1">
      <t>シン</t>
    </rPh>
    <rPh sb="1" eb="2">
      <t>エイ</t>
    </rPh>
    <rPh sb="2" eb="4">
      <t>ケンチク</t>
    </rPh>
    <rPh sb="4" eb="6">
      <t>コウジ</t>
    </rPh>
    <phoneticPr fontId="11"/>
  </si>
  <si>
    <t>建築工事</t>
    <rPh sb="0" eb="2">
      <t>ケンチク</t>
    </rPh>
    <rPh sb="2" eb="4">
      <t>コウジ</t>
    </rPh>
    <phoneticPr fontId="11"/>
  </si>
  <si>
    <t>上限</t>
    <rPh sb="0" eb="2">
      <t>ジョウゲン</t>
    </rPh>
    <phoneticPr fontId="11"/>
  </si>
  <si>
    <t>算定式</t>
    <rPh sb="0" eb="2">
      <t>サンテイ</t>
    </rPh>
    <rPh sb="2" eb="3">
      <t>シキ</t>
    </rPh>
    <phoneticPr fontId="11"/>
  </si>
  <si>
    <t>下限</t>
    <rPh sb="0" eb="2">
      <t>カゲン</t>
    </rPh>
    <phoneticPr fontId="11"/>
  </si>
  <si>
    <t>採用経費率</t>
    <rPh sb="0" eb="2">
      <t>サイヨウ</t>
    </rPh>
    <rPh sb="2" eb="4">
      <t>ケイヒ</t>
    </rPh>
    <rPh sb="4" eb="5">
      <t>リツ</t>
    </rPh>
    <phoneticPr fontId="11"/>
  </si>
  <si>
    <t>5百万以下</t>
    <rPh sb="1" eb="3">
      <t>ヒャクマン</t>
    </rPh>
    <rPh sb="3" eb="5">
      <t>イカ</t>
    </rPh>
    <phoneticPr fontId="11"/>
  </si>
  <si>
    <t>30億を越える</t>
    <rPh sb="2" eb="3">
      <t>オク</t>
    </rPh>
    <rPh sb="4" eb="5">
      <t>コ</t>
    </rPh>
    <phoneticPr fontId="11"/>
  </si>
  <si>
    <t>改修建築工事</t>
    <rPh sb="0" eb="2">
      <t>カイシュウ</t>
    </rPh>
    <rPh sb="2" eb="4">
      <t>ケンチク</t>
    </rPh>
    <rPh sb="4" eb="6">
      <t>コウジ</t>
    </rPh>
    <phoneticPr fontId="11"/>
  </si>
  <si>
    <t>新営電気設備工事</t>
    <rPh sb="0" eb="1">
      <t>シン</t>
    </rPh>
    <rPh sb="1" eb="2">
      <t>エイ</t>
    </rPh>
    <rPh sb="2" eb="4">
      <t>デンキ</t>
    </rPh>
    <rPh sb="4" eb="6">
      <t>セツビ</t>
    </rPh>
    <rPh sb="6" eb="8">
      <t>コウジ</t>
    </rPh>
    <phoneticPr fontId="11"/>
  </si>
  <si>
    <t>電気設備工事</t>
    <rPh sb="0" eb="2">
      <t>デンキ</t>
    </rPh>
    <rPh sb="2" eb="4">
      <t>セツビ</t>
    </rPh>
    <rPh sb="4" eb="6">
      <t>コウジ</t>
    </rPh>
    <phoneticPr fontId="11"/>
  </si>
  <si>
    <t>3百万以下</t>
    <rPh sb="1" eb="3">
      <t>ヒャクマン</t>
    </rPh>
    <rPh sb="3" eb="5">
      <t>イカ</t>
    </rPh>
    <phoneticPr fontId="11"/>
  </si>
  <si>
    <t>20億を越える</t>
    <rPh sb="2" eb="3">
      <t>オク</t>
    </rPh>
    <rPh sb="4" eb="5">
      <t>コ</t>
    </rPh>
    <phoneticPr fontId="11"/>
  </si>
  <si>
    <t>改修電気設備工事</t>
    <rPh sb="0" eb="2">
      <t>カイシュウ</t>
    </rPh>
    <rPh sb="2" eb="4">
      <t>デンキ</t>
    </rPh>
    <rPh sb="4" eb="6">
      <t>セツビ</t>
    </rPh>
    <rPh sb="6" eb="8">
      <t>コウジ</t>
    </rPh>
    <phoneticPr fontId="11"/>
  </si>
  <si>
    <t>新営機械設備工事</t>
    <rPh sb="0" eb="1">
      <t>シン</t>
    </rPh>
    <rPh sb="1" eb="2">
      <t>エイ</t>
    </rPh>
    <rPh sb="2" eb="4">
      <t>キカイ</t>
    </rPh>
    <rPh sb="4" eb="6">
      <t>セツビ</t>
    </rPh>
    <rPh sb="6" eb="8">
      <t>コウジ</t>
    </rPh>
    <phoneticPr fontId="11"/>
  </si>
  <si>
    <t>機械設備工事・昇降機設備工事</t>
    <rPh sb="0" eb="2">
      <t>キカイ</t>
    </rPh>
    <rPh sb="2" eb="4">
      <t>セツビ</t>
    </rPh>
    <rPh sb="4" eb="6">
      <t>コウジ</t>
    </rPh>
    <rPh sb="7" eb="9">
      <t>ショウコウ</t>
    </rPh>
    <rPh sb="9" eb="10">
      <t>キ</t>
    </rPh>
    <rPh sb="10" eb="12">
      <t>セツビ</t>
    </rPh>
    <rPh sb="12" eb="14">
      <t>コウジ</t>
    </rPh>
    <phoneticPr fontId="11"/>
  </si>
  <si>
    <t>改修機械設備工事</t>
    <rPh sb="0" eb="2">
      <t>カイシュウ</t>
    </rPh>
    <rPh sb="2" eb="4">
      <t>キカイ</t>
    </rPh>
    <rPh sb="4" eb="6">
      <t>セツビ</t>
    </rPh>
    <rPh sb="6" eb="8">
      <t>コウジ</t>
    </rPh>
    <phoneticPr fontId="11"/>
  </si>
  <si>
    <t>工事価格</t>
    <rPh sb="0" eb="2">
      <t>コウジ</t>
    </rPh>
    <rPh sb="2" eb="4">
      <t>カカク</t>
    </rPh>
    <phoneticPr fontId="11"/>
  </si>
  <si>
    <t>（円）</t>
    <rPh sb="1" eb="2">
      <t>エン</t>
    </rPh>
    <phoneticPr fontId="11"/>
  </si>
  <si>
    <t>昇降機設備工事</t>
    <rPh sb="0" eb="2">
      <t>ショウコウ</t>
    </rPh>
    <rPh sb="2" eb="3">
      <t>キ</t>
    </rPh>
    <rPh sb="3" eb="5">
      <t>セツビ</t>
    </rPh>
    <rPh sb="5" eb="7">
      <t>コウジ</t>
    </rPh>
    <phoneticPr fontId="11"/>
  </si>
  <si>
    <t>総工事費</t>
    <rPh sb="0" eb="1">
      <t>ソウ</t>
    </rPh>
    <rPh sb="1" eb="4">
      <t>コウジヒ</t>
    </rPh>
    <phoneticPr fontId="11"/>
  </si>
  <si>
    <t>1千万以下</t>
    <rPh sb="1" eb="3">
      <t>センマン</t>
    </rPh>
    <rPh sb="3" eb="5">
      <t>イカ</t>
    </rPh>
    <phoneticPr fontId="11"/>
  </si>
  <si>
    <t>5億を越える</t>
    <rPh sb="1" eb="2">
      <t>オク</t>
    </rPh>
    <rPh sb="3" eb="4">
      <t>コ</t>
    </rPh>
    <phoneticPr fontId="11"/>
  </si>
  <si>
    <t xml:space="preserve"> </t>
    <phoneticPr fontId="3"/>
  </si>
  <si>
    <t>小長田団地（６棟）改修工事</t>
    <rPh sb="0" eb="1">
      <t>コ</t>
    </rPh>
    <rPh sb="1" eb="3">
      <t>ナガタ</t>
    </rPh>
    <rPh sb="3" eb="5">
      <t>ダンチ</t>
    </rPh>
    <rPh sb="7" eb="8">
      <t>トウ</t>
    </rPh>
    <rPh sb="9" eb="11">
      <t>カイシュウ</t>
    </rPh>
    <rPh sb="11" eb="13">
      <t>コウジ</t>
    </rPh>
    <phoneticPr fontId="8"/>
  </si>
  <si>
    <t>共通仮設費（積上）明細</t>
    <rPh sb="0" eb="2">
      <t>キョウツウ</t>
    </rPh>
    <rPh sb="2" eb="4">
      <t>カセツ</t>
    </rPh>
    <rPh sb="4" eb="5">
      <t>ヒ</t>
    </rPh>
    <rPh sb="6" eb="8">
      <t>ツミア</t>
    </rPh>
    <rPh sb="9" eb="11">
      <t>メイサイ</t>
    </rPh>
    <phoneticPr fontId="5"/>
  </si>
  <si>
    <t xml:space="preserve">交通誘導員Ｂ    </t>
    <phoneticPr fontId="5"/>
  </si>
  <si>
    <t>日</t>
    <phoneticPr fontId="5"/>
  </si>
  <si>
    <t>人</t>
    <phoneticPr fontId="5"/>
  </si>
  <si>
    <t>当　初　設　計</t>
    <rPh sb="0" eb="1">
      <t>トウ</t>
    </rPh>
    <rPh sb="2" eb="3">
      <t>ショ</t>
    </rPh>
    <rPh sb="4" eb="7">
      <t>セッケイ</t>
    </rPh>
    <phoneticPr fontId="3"/>
  </si>
  <si>
    <t>変　更　設　計</t>
    <rPh sb="0" eb="3">
      <t>ヘンコウ</t>
    </rPh>
    <rPh sb="4" eb="7">
      <t>セッケイ</t>
    </rPh>
    <phoneticPr fontId="3"/>
  </si>
  <si>
    <t>直接工事費</t>
    <rPh sb="0" eb="2">
      <t>チョクセツ</t>
    </rPh>
    <rPh sb="2" eb="4">
      <t>コウジ</t>
    </rPh>
    <rPh sb="4" eb="5">
      <t>ヒ</t>
    </rPh>
    <phoneticPr fontId="3"/>
  </si>
  <si>
    <t>A</t>
    <phoneticPr fontId="2"/>
  </si>
  <si>
    <t>B</t>
    <phoneticPr fontId="2"/>
  </si>
  <si>
    <t>電気設備工事</t>
    <rPh sb="0" eb="2">
      <t>デンキ</t>
    </rPh>
    <rPh sb="2" eb="4">
      <t>セツビ</t>
    </rPh>
    <rPh sb="4" eb="6">
      <t>コウジ</t>
    </rPh>
    <phoneticPr fontId="3"/>
  </si>
  <si>
    <t>計</t>
    <rPh sb="0" eb="1">
      <t>ケイ</t>
    </rPh>
    <phoneticPr fontId="2"/>
  </si>
  <si>
    <t>D</t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</si>
  <si>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</si>
  <si>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E</t>
    <phoneticPr fontId="2"/>
  </si>
  <si>
    <t xml:space="preserve"> (円)税込み</t>
    <rPh sb="2" eb="3">
      <t>エン</t>
    </rPh>
    <rPh sb="4" eb="6">
      <t>ゼイコ</t>
    </rPh>
    <phoneticPr fontId="11"/>
  </si>
  <si>
    <t>現場管理費</t>
    <rPh sb="0" eb="2">
      <t>ゲンバ</t>
    </rPh>
    <rPh sb="2" eb="5">
      <t>カンリヒ</t>
    </rPh>
    <phoneticPr fontId="2"/>
  </si>
  <si>
    <t>一般管理費</t>
    <rPh sb="0" eb="2">
      <t>イッパン</t>
    </rPh>
    <rPh sb="2" eb="5">
      <t>カンリヒ</t>
    </rPh>
    <phoneticPr fontId="2"/>
  </si>
  <si>
    <t>小計</t>
    <rPh sb="0" eb="2">
      <t>ショウケイ</t>
    </rPh>
    <phoneticPr fontId="2"/>
  </si>
  <si>
    <t>補助対象</t>
    <rPh sb="0" eb="2">
      <t>ホジョ</t>
    </rPh>
    <rPh sb="2" eb="4">
      <t>タイショウ</t>
    </rPh>
    <phoneticPr fontId="5"/>
  </si>
  <si>
    <t>補助対象外</t>
    <rPh sb="0" eb="2">
      <t>ホジョ</t>
    </rPh>
    <rPh sb="2" eb="4">
      <t>タイショウ</t>
    </rPh>
    <rPh sb="4" eb="5">
      <t>ソト</t>
    </rPh>
    <phoneticPr fontId="5"/>
  </si>
  <si>
    <t xml:space="preserve">4.9t吊り　ｵﾍﾟﾚｰﾀ付き　賃料      </t>
    <rPh sb="13" eb="14">
      <t>ツ</t>
    </rPh>
    <rPh sb="16" eb="18">
      <t>チンリョウ</t>
    </rPh>
    <phoneticPr fontId="5"/>
  </si>
  <si>
    <t>台/日</t>
    <rPh sb="0" eb="1">
      <t>ダイ</t>
    </rPh>
    <rPh sb="2" eb="3">
      <t>ヒ</t>
    </rPh>
    <phoneticPr fontId="3"/>
  </si>
  <si>
    <t>高所作業車</t>
    <rPh sb="0" eb="5">
      <t>コウショサギョウシャ</t>
    </rPh>
    <phoneticPr fontId="3"/>
  </si>
  <si>
    <t>ﾄﾗｯｸ架装ﾘﾌﾄ</t>
    <rPh sb="4" eb="6">
      <t>カソウ</t>
    </rPh>
    <phoneticPr fontId="3"/>
  </si>
  <si>
    <t>標準ﾃﾞｯｷﾀｲﾌﾟ</t>
    <rPh sb="0" eb="2">
      <t>ヒョウジュン</t>
    </rPh>
    <phoneticPr fontId="3"/>
  </si>
  <si>
    <t>作業床高　8～10m</t>
    <rPh sb="0" eb="4">
      <t>サギョウユカダカ</t>
    </rPh>
    <phoneticPr fontId="3"/>
  </si>
  <si>
    <t>A</t>
    <phoneticPr fontId="5"/>
  </si>
  <si>
    <t>B</t>
    <phoneticPr fontId="5"/>
  </si>
  <si>
    <t>刊行物No.1</t>
    <rPh sb="0" eb="3">
      <t>カンコウブツ</t>
    </rPh>
    <phoneticPr fontId="3"/>
  </si>
  <si>
    <t>補助対象</t>
    <rPh sb="0" eb="4">
      <t>ホジョタイショウ</t>
    </rPh>
    <phoneticPr fontId="3"/>
  </si>
  <si>
    <t>発生材処分費</t>
    <rPh sb="0" eb="3">
      <t>ハッセイザイ</t>
    </rPh>
    <rPh sb="3" eb="5">
      <t>ショブン</t>
    </rPh>
    <rPh sb="5" eb="6">
      <t>ヒ</t>
    </rPh>
    <phoneticPr fontId="11"/>
  </si>
  <si>
    <t>発生材処分費を除く</t>
    <rPh sb="0" eb="6">
      <t>ハッセイザイショブンヒ</t>
    </rPh>
    <rPh sb="7" eb="8">
      <t>ノゾ</t>
    </rPh>
    <phoneticPr fontId="3"/>
  </si>
  <si>
    <t>発生材処分費を含む</t>
    <rPh sb="0" eb="6">
      <t>ハッセイザイショブンヒ</t>
    </rPh>
    <rPh sb="7" eb="8">
      <t>フク</t>
    </rPh>
    <phoneticPr fontId="3"/>
  </si>
  <si>
    <t>概算費</t>
    <rPh sb="0" eb="2">
      <t>ガイサン</t>
    </rPh>
    <rPh sb="2" eb="3">
      <t>ヒ</t>
    </rPh>
    <phoneticPr fontId="3"/>
  </si>
  <si>
    <t>A+B</t>
    <phoneticPr fontId="2"/>
  </si>
  <si>
    <t>（改修工事）</t>
    <rPh sb="1" eb="5">
      <t>カイシュウコウジ</t>
    </rPh>
    <phoneticPr fontId="3"/>
  </si>
  <si>
    <t>式</t>
    <rPh sb="0" eb="1">
      <t>シキ</t>
    </rPh>
    <phoneticPr fontId="3"/>
  </si>
  <si>
    <t>（電気設備工事)</t>
    <rPh sb="1" eb="3">
      <t>デンキ</t>
    </rPh>
    <rPh sb="3" eb="5">
      <t>セツビ</t>
    </rPh>
    <rPh sb="5" eb="7">
      <t>コウジ</t>
    </rPh>
    <phoneticPr fontId="3"/>
  </si>
  <si>
    <t>営繕P153</t>
    <rPh sb="0" eb="2">
      <t>エイゼン</t>
    </rPh>
    <phoneticPr fontId="5"/>
  </si>
  <si>
    <t>ﾄﾗｯｸｸﾚｰﾝ運転</t>
    <rPh sb="8" eb="10">
      <t>ウンテン</t>
    </rPh>
    <phoneticPr fontId="3"/>
  </si>
  <si>
    <t>(油圧伸縮ｼﾞﾌﾞ型)</t>
    <rPh sb="1" eb="3">
      <t>ユアツ</t>
    </rPh>
    <rPh sb="3" eb="5">
      <t>シンシュク</t>
    </rPh>
    <phoneticPr fontId="15"/>
  </si>
  <si>
    <t>標準</t>
    <rPh sb="0" eb="2">
      <t>ヒョウジュン</t>
    </rPh>
    <phoneticPr fontId="3"/>
  </si>
  <si>
    <t>令和</t>
  </si>
  <si>
    <t>年度</t>
    <rPh sb="0" eb="2">
      <t>ネンド</t>
    </rPh>
    <phoneticPr fontId="17"/>
  </si>
  <si>
    <t>社会資本整備総合交付金事業</t>
    <rPh sb="0" eb="2">
      <t>シャカイ</t>
    </rPh>
    <rPh sb="2" eb="4">
      <t>シホン</t>
    </rPh>
    <rPh sb="4" eb="6">
      <t>セイビ</t>
    </rPh>
    <rPh sb="6" eb="8">
      <t>ソウゴウ</t>
    </rPh>
    <rPh sb="8" eb="11">
      <t>コウフキン</t>
    </rPh>
    <rPh sb="11" eb="13">
      <t>ジギョウ</t>
    </rPh>
    <phoneticPr fontId="17"/>
  </si>
  <si>
    <t>課長</t>
    <rPh sb="0" eb="2">
      <t>カチョウ</t>
    </rPh>
    <phoneticPr fontId="17"/>
  </si>
  <si>
    <t>参事</t>
    <rPh sb="0" eb="2">
      <t>サンジ</t>
    </rPh>
    <phoneticPr fontId="17"/>
  </si>
  <si>
    <t>課長
補佐</t>
    <rPh sb="0" eb="2">
      <t>カチョウ</t>
    </rPh>
    <rPh sb="3" eb="5">
      <t>ホサ</t>
    </rPh>
    <phoneticPr fontId="17"/>
  </si>
  <si>
    <t>係長</t>
    <rPh sb="0" eb="1">
      <t>カカリ</t>
    </rPh>
    <rPh sb="1" eb="2">
      <t>チョウ</t>
    </rPh>
    <phoneticPr fontId="17"/>
  </si>
  <si>
    <t>設計者</t>
    <rPh sb="0" eb="3">
      <t>セッケイシャ</t>
    </rPh>
    <phoneticPr fontId="17"/>
  </si>
  <si>
    <t>災害年月日</t>
    <phoneticPr fontId="17"/>
  </si>
  <si>
    <t>工事概要</t>
    <rPh sb="0" eb="2">
      <t>コウジ</t>
    </rPh>
    <rPh sb="2" eb="4">
      <t>ガイヨウ</t>
    </rPh>
    <phoneticPr fontId="17"/>
  </si>
  <si>
    <t>工事番号</t>
    <phoneticPr fontId="17"/>
  </si>
  <si>
    <t>屋根改修工事　　一式</t>
    <rPh sb="0" eb="2">
      <t>ヤネ</t>
    </rPh>
    <rPh sb="2" eb="4">
      <t>カイシュウ</t>
    </rPh>
    <rPh sb="4" eb="6">
      <t>コウジ</t>
    </rPh>
    <rPh sb="8" eb="10">
      <t>イッシキ</t>
    </rPh>
    <phoneticPr fontId="17"/>
  </si>
  <si>
    <t>河川名</t>
    <phoneticPr fontId="17"/>
  </si>
  <si>
    <t>外壁改修工事　　一式</t>
    <rPh sb="0" eb="2">
      <t>ガイヘキ</t>
    </rPh>
    <rPh sb="2" eb="4">
      <t>カイシュウ</t>
    </rPh>
    <rPh sb="4" eb="6">
      <t>コウジ</t>
    </rPh>
    <rPh sb="8" eb="10">
      <t>イッシキ</t>
    </rPh>
    <phoneticPr fontId="17"/>
  </si>
  <si>
    <t>路線名</t>
    <phoneticPr fontId="17"/>
  </si>
  <si>
    <t>施工位置</t>
    <phoneticPr fontId="17"/>
  </si>
  <si>
    <t>工事名</t>
    <phoneticPr fontId="17"/>
  </si>
  <si>
    <t>申　　　　請</t>
    <rPh sb="0" eb="1">
      <t>サル</t>
    </rPh>
    <rPh sb="5" eb="6">
      <t>ショウ</t>
    </rPh>
    <phoneticPr fontId="17"/>
  </si>
  <si>
    <t>決　　　　定</t>
    <rPh sb="0" eb="1">
      <t>ケツ</t>
    </rPh>
    <rPh sb="5" eb="6">
      <t>サダム</t>
    </rPh>
    <phoneticPr fontId="17"/>
  </si>
  <si>
    <t>摘　　　　要</t>
    <rPh sb="0" eb="1">
      <t>ツム</t>
    </rPh>
    <rPh sb="5" eb="6">
      <t>ヨウ</t>
    </rPh>
    <phoneticPr fontId="17"/>
  </si>
  <si>
    <t>工事費</t>
    <phoneticPr fontId="17"/>
  </si>
  <si>
    <t>金</t>
    <rPh sb="0" eb="1">
      <t>キン</t>
    </rPh>
    <phoneticPr fontId="17"/>
  </si>
  <si>
    <t>円</t>
    <rPh sb="0" eb="1">
      <t>エン</t>
    </rPh>
    <phoneticPr fontId="17"/>
  </si>
  <si>
    <t>内未成</t>
    <phoneticPr fontId="17"/>
  </si>
  <si>
    <t>内転属</t>
    <phoneticPr fontId="17"/>
  </si>
  <si>
    <t>被災原因</t>
    <phoneticPr fontId="17"/>
  </si>
  <si>
    <t xml:space="preserve"> </t>
    <phoneticPr fontId="17"/>
  </si>
  <si>
    <t>C2</t>
    <phoneticPr fontId="3"/>
  </si>
  <si>
    <t>土工機械運搬(ﾊﾞｯｸﾎｳ)</t>
    <rPh sb="0" eb="6">
      <t>ドコウキカイウンパン</t>
    </rPh>
    <phoneticPr fontId="17"/>
  </si>
  <si>
    <t>排出ｶﾞｽ対策型</t>
    <rPh sb="0" eb="2">
      <t>ハイシュツ</t>
    </rPh>
    <rPh sb="5" eb="8">
      <t>タイサクガタ</t>
    </rPh>
    <phoneticPr fontId="17"/>
  </si>
  <si>
    <t>油圧式ｸﾛｰﾗ型0.13m3</t>
    <rPh sb="0" eb="3">
      <t>ユアツシキ</t>
    </rPh>
    <rPh sb="7" eb="8">
      <t>ガタ</t>
    </rPh>
    <phoneticPr fontId="17"/>
  </si>
  <si>
    <t>往復</t>
    <rPh sb="0" eb="2">
      <t>オウフク</t>
    </rPh>
    <phoneticPr fontId="17"/>
  </si>
  <si>
    <t>←←共通費算定　積み上げによる共通仮設費</t>
    <rPh sb="2" eb="4">
      <t>キョウツウ</t>
    </rPh>
    <rPh sb="4" eb="5">
      <t>ヒ</t>
    </rPh>
    <rPh sb="5" eb="7">
      <t>サンテイ</t>
    </rPh>
    <rPh sb="8" eb="9">
      <t>ツ</t>
    </rPh>
    <rPh sb="10" eb="11">
      <t>ア</t>
    </rPh>
    <rPh sb="15" eb="17">
      <t>キョウツウ</t>
    </rPh>
    <rPh sb="17" eb="19">
      <t>カセツ</t>
    </rPh>
    <rPh sb="19" eb="20">
      <t>ヒ</t>
    </rPh>
    <phoneticPr fontId="5"/>
  </si>
  <si>
    <t>建築工事</t>
    <rPh sb="0" eb="2">
      <t>ケンチク</t>
    </rPh>
    <rPh sb="2" eb="4">
      <t>コウジ</t>
    </rPh>
    <phoneticPr fontId="3"/>
  </si>
  <si>
    <t>小長田団地改修工事（3棟）　　一式</t>
    <rPh sb="0" eb="1">
      <t>コ</t>
    </rPh>
    <rPh sb="1" eb="2">
      <t>ナガ</t>
    </rPh>
    <rPh sb="2" eb="3">
      <t>タ</t>
    </rPh>
    <rPh sb="3" eb="5">
      <t>ダンチ</t>
    </rPh>
    <rPh sb="5" eb="7">
      <t>カイシュウ</t>
    </rPh>
    <rPh sb="7" eb="9">
      <t>コウジ</t>
    </rPh>
    <rPh sb="11" eb="12">
      <t>トウ</t>
    </rPh>
    <rPh sb="15" eb="17">
      <t>イッシキ</t>
    </rPh>
    <phoneticPr fontId="17"/>
  </si>
  <si>
    <t>京都郡みやこ町勝山黒田（小長田団地3棟）</t>
    <rPh sb="7" eb="9">
      <t>カツヤマ</t>
    </rPh>
    <rPh sb="9" eb="11">
      <t>クロダ</t>
    </rPh>
    <rPh sb="12" eb="13">
      <t>コ</t>
    </rPh>
    <rPh sb="13" eb="14">
      <t>ナガ</t>
    </rPh>
    <rPh sb="14" eb="15">
      <t>タ</t>
    </rPh>
    <rPh sb="15" eb="17">
      <t>ダンチ</t>
    </rPh>
    <rPh sb="18" eb="19">
      <t>トウ</t>
    </rPh>
    <phoneticPr fontId="17"/>
  </si>
  <si>
    <t>令和7年度　小長田団地改修工事（3棟）</t>
    <rPh sb="0" eb="2">
      <t>レイワ</t>
    </rPh>
    <rPh sb="3" eb="5">
      <t>ネンド</t>
    </rPh>
    <rPh sb="6" eb="7">
      <t>コ</t>
    </rPh>
    <rPh sb="7" eb="8">
      <t>ナガ</t>
    </rPh>
    <rPh sb="8" eb="9">
      <t>タ</t>
    </rPh>
    <rPh sb="17" eb="18">
      <t>トウ</t>
    </rPh>
    <phoneticPr fontId="17"/>
  </si>
  <si>
    <t>営繕P3</t>
    <rPh sb="0" eb="2">
      <t>エイゼン</t>
    </rPh>
    <phoneticPr fontId="5"/>
  </si>
  <si>
    <t>アスベスト調査（調査箇所別途指定）</t>
    <rPh sb="5" eb="7">
      <t>チョウサ</t>
    </rPh>
    <rPh sb="8" eb="10">
      <t>チョウサ</t>
    </rPh>
    <rPh sb="10" eb="12">
      <t>カショ</t>
    </rPh>
    <rPh sb="12" eb="14">
      <t>ベット</t>
    </rPh>
    <rPh sb="14" eb="16">
      <t>シテイ</t>
    </rPh>
    <phoneticPr fontId="20"/>
  </si>
  <si>
    <t>仕様書</t>
    <rPh sb="0" eb="3">
      <t>シヨウショ</t>
    </rPh>
    <phoneticPr fontId="17"/>
  </si>
  <si>
    <t>C</t>
    <phoneticPr fontId="17"/>
  </si>
  <si>
    <t>F</t>
    <phoneticPr fontId="2"/>
  </si>
  <si>
    <t>G</t>
    <phoneticPr fontId="17"/>
  </si>
  <si>
    <t>積上げ分（C1）を含む</t>
    <rPh sb="0" eb="1">
      <t>ツ</t>
    </rPh>
    <rPh sb="1" eb="2">
      <t>ア</t>
    </rPh>
    <rPh sb="3" eb="4">
      <t>ブン</t>
    </rPh>
    <rPh sb="9" eb="10">
      <t>フク</t>
    </rPh>
    <phoneticPr fontId="17"/>
  </si>
  <si>
    <t>D+E+F</t>
    <phoneticPr fontId="2"/>
  </si>
  <si>
    <t>C+G</t>
    <phoneticPr fontId="2"/>
  </si>
  <si>
    <t>1+2+3+4+5+6+7+8+9+10+11</t>
  </si>
  <si>
    <t>1+2+3+4+5</t>
    <phoneticPr fontId="17"/>
  </si>
  <si>
    <t>　建築主体工事</t>
    <rPh sb="1" eb="3">
      <t>ケンチク</t>
    </rPh>
    <rPh sb="3" eb="7">
      <t>シュタイコウジ</t>
    </rPh>
    <phoneticPr fontId="3"/>
  </si>
  <si>
    <t>　直接仮設</t>
    <rPh sb="1" eb="3">
      <t>チョクセツ</t>
    </rPh>
    <rPh sb="3" eb="5">
      <t>カセツ</t>
    </rPh>
    <phoneticPr fontId="3"/>
  </si>
  <si>
    <t>　防水</t>
    <rPh sb="1" eb="3">
      <t>ボウスイ</t>
    </rPh>
    <phoneticPr fontId="3"/>
  </si>
  <si>
    <t>　屋根及びとい</t>
    <rPh sb="1" eb="3">
      <t>ヤネ</t>
    </rPh>
    <rPh sb="3" eb="4">
      <t>オヨ</t>
    </rPh>
    <phoneticPr fontId="3"/>
  </si>
  <si>
    <t>　左官</t>
    <rPh sb="1" eb="3">
      <t>サカン</t>
    </rPh>
    <phoneticPr fontId="3"/>
  </si>
  <si>
    <t>　塗装</t>
    <rPh sb="1" eb="3">
      <t>トソウ</t>
    </rPh>
    <phoneticPr fontId="3"/>
  </si>
  <si>
    <t>　ユニット及びその他</t>
    <rPh sb="5" eb="6">
      <t>オヨ</t>
    </rPh>
    <rPh sb="9" eb="10">
      <t>タ</t>
    </rPh>
    <phoneticPr fontId="3"/>
  </si>
  <si>
    <t>　撤去</t>
    <rPh sb="1" eb="3">
      <t>テッキョ</t>
    </rPh>
    <phoneticPr fontId="3"/>
  </si>
  <si>
    <t>　外壁改修</t>
    <rPh sb="1" eb="3">
      <t>ガイヘキ</t>
    </rPh>
    <rPh sb="3" eb="5">
      <t>カイシュウ</t>
    </rPh>
    <phoneticPr fontId="3"/>
  </si>
  <si>
    <t>　環境配慮改修</t>
    <rPh sb="1" eb="7">
      <t>カンキョウハイリョカイシュウ</t>
    </rPh>
    <phoneticPr fontId="3"/>
  </si>
  <si>
    <t>　建築副産物運搬費</t>
    <rPh sb="1" eb="3">
      <t>ケンチク</t>
    </rPh>
    <rPh sb="3" eb="6">
      <t>フクサンブツ</t>
    </rPh>
    <rPh sb="6" eb="8">
      <t>ウンパン</t>
    </rPh>
    <rPh sb="8" eb="9">
      <t>ヒ</t>
    </rPh>
    <phoneticPr fontId="3"/>
  </si>
  <si>
    <t>　建築副産物処分費</t>
    <rPh sb="1" eb="3">
      <t>ケンチク</t>
    </rPh>
    <rPh sb="3" eb="6">
      <t>フクサンブツ</t>
    </rPh>
    <rPh sb="6" eb="8">
      <t>ショブン</t>
    </rPh>
    <rPh sb="8" eb="9">
      <t>ヒ</t>
    </rPh>
    <phoneticPr fontId="3"/>
  </si>
  <si>
    <t>　小計</t>
    <rPh sb="1" eb="3">
      <t>ショウケイ</t>
    </rPh>
    <phoneticPr fontId="5"/>
  </si>
  <si>
    <t>　小計</t>
    <rPh sb="1" eb="3">
      <t>ショウケイ</t>
    </rPh>
    <phoneticPr fontId="17"/>
  </si>
  <si>
    <t>　電気設備</t>
    <rPh sb="1" eb="5">
      <t>デンキセツビ</t>
    </rPh>
    <phoneticPr fontId="3"/>
  </si>
  <si>
    <t>　電灯設備</t>
    <rPh sb="1" eb="5">
      <t>デントウセツビ</t>
    </rPh>
    <phoneticPr fontId="3"/>
  </si>
  <si>
    <t>　ﾃﾚﾋﾞ受信設備</t>
    <rPh sb="5" eb="7">
      <t>ジュシン</t>
    </rPh>
    <rPh sb="7" eb="9">
      <t>セツビ</t>
    </rPh>
    <phoneticPr fontId="3"/>
  </si>
  <si>
    <t>　撤去</t>
    <rPh sb="1" eb="3">
      <t>テッキョ</t>
    </rPh>
    <phoneticPr fontId="17"/>
  </si>
  <si>
    <t>H</t>
    <phoneticPr fontId="17"/>
  </si>
  <si>
    <t>小計</t>
    <rPh sb="0" eb="1">
      <t>ショウ</t>
    </rPh>
    <rPh sb="1" eb="2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</si>
</sst>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6" formatCode="#,##0_ ;[Red]\-#,##0\ "/>
    <numFmt numFmtId="177" formatCode="0.0_ "/>
    <numFmt numFmtId="178" formatCode="#,##0_);[Red]\(#,##0\)"/>
    <numFmt numFmtId="179" formatCode="#,##0_ "/>
    <numFmt numFmtId="180" formatCode="#,##0.00_ "/>
    <numFmt numFmtId="181" formatCode="#,##0.0"/>
    <numFmt numFmtId="182" formatCode="0.000%"/>
    <numFmt numFmtId="183" formatCode="#,##0.00_);[Red]\(#,##0.00\)"/>
    <numFmt numFmtId="184" formatCode="[DBNum3][$-411]0"/>
    <numFmt numFmtId="185" formatCode="0;[Red]0"/>
    <numFmt numFmtId="186" formatCode="#,##0;[Red]#,##0"/>
  </numFmts>
  <fonts count="33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</font>
    <font>
      <b/>
      <sz val="12"/>
      <name val="Arial"/>
      <family val="2"/>
    </font>
    <font>
      <sz val="6"/>
      <name val="ＭＳ Ｐゴシック"/>
      <family val="3"/>
    </font>
    <font>
      <sz val="10"/>
      <name val="ＭＳ 明朝"/>
      <family val="1"/>
    </font>
    <font>
      <sz val="9"/>
      <name val="ＭＳ 明朝"/>
      <family val="1"/>
    </font>
    <font>
      <sz val="9"/>
      <name val="ＭＳ Ｐゴシック"/>
      <family val="3"/>
    </font>
    <font>
      <sz val="9.6"/>
      <color indexed="8"/>
      <name val="ＭＳ 明朝"/>
      <family val="1"/>
    </font>
    <font>
      <sz val="6"/>
      <name val="ＭＳ Ｐゴシック"/>
      <family val="3"/>
    </font>
    <font>
      <sz val="7"/>
      <name val="ＭＳ 明朝"/>
      <family val="1"/>
    </font>
    <font>
      <sz val="11"/>
      <color indexed="8"/>
      <name val="ＭＳ 明朝"/>
      <family val="1"/>
    </font>
    <font>
      <sz val="6"/>
      <name val="ＭＳ 明朝"/>
      <family val="1"/>
    </font>
    <font>
      <b/>
      <sz val="9"/>
      <name val="ＭＳ Ｐゴシック"/>
      <family val="3"/>
    </font>
    <font>
      <sz val="8"/>
      <name val="ＭＳ 明朝"/>
      <family val="1"/>
    </font>
    <font>
      <sz val="8"/>
      <name val="ＭＳ Ｐゴシック"/>
      <family val="3"/>
    </font>
    <font>
      <sz val="6"/>
      <name val="ＭＳ Ｐゴシック"/>
      <family val="3"/>
    </font>
    <font>
      <sz val="8"/>
      <color indexed="13"/>
      <name val="ＭＳ 明朝"/>
      <family val="1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4"/>
      <color indexed="10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</font>
    <font>
      <sz val="9"/>
      <color theme="1"/>
      <name val="ＭＳ 明朝"/>
      <family val="1"/>
    </font>
    <font>
      <sz val="14"/>
      <color theme="1"/>
      <name val="ＭＳ 明朝"/>
      <family val="1"/>
    </font>
    <font>
      <sz val="8"/>
      <color theme="1"/>
      <name val="ＭＳ 明朝"/>
      <family val="1"/>
    </font>
    <font>
      <sz val="11"/>
      <color theme="1"/>
      <name val="ＭＳ 明朝"/>
      <family val="1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theme="6" tint="0.79989013336588644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rgb="FFFFFF00"/>
        <bgColor indexed="64"/>
      </patternFill>
    </fill>
  </fills>
  <borders count="6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/>
    <xf numFmtId="0" fontId="5" fillId="0" borderId="0">
      <alignment vertical="center"/>
    </xf>
    <xf numFmtId="0" fontId="18" fillId="0" borderId="0">
      <alignment vertical="center"/>
    </xf>
    <xf numFmtId="0" fontId="18" fillId="0" borderId="0"/>
    <xf numFmtId="0" fontId="7" fillId="0" borderId="0"/>
  </cellStyleXfs>
  <cellXfs count="497">
    <xf numFmtId="0" fontId="0" fillId="0" borderId="0" xfId="0">
      <alignment vertical="center"/>
    </xf>
    <xf numFmtId="0" fontId="27" fillId="0" borderId="0" xfId="0" applyFont="1">
      <alignment vertical="center"/>
    </xf>
    <xf numFmtId="38" fontId="28" fillId="0" borderId="1" xfId="1" applyFont="1" applyBorder="1" applyAlignment="1">
      <alignment vertical="center"/>
    </xf>
    <xf numFmtId="38" fontId="28" fillId="0" borderId="2" xfId="1" applyFont="1" applyBorder="1" applyAlignment="1">
      <alignment vertical="center"/>
    </xf>
    <xf numFmtId="38" fontId="28" fillId="0" borderId="3" xfId="1" applyFont="1" applyBorder="1" applyAlignment="1">
      <alignment horizontal="right" vertical="center"/>
    </xf>
    <xf numFmtId="38" fontId="28" fillId="0" borderId="4" xfId="1" applyFont="1" applyBorder="1" applyAlignment="1">
      <alignment vertical="center"/>
    </xf>
    <xf numFmtId="38" fontId="28" fillId="0" borderId="5" xfId="1" applyFont="1" applyBorder="1" applyAlignment="1">
      <alignment vertical="center"/>
    </xf>
    <xf numFmtId="38" fontId="28" fillId="0" borderId="6" xfId="1" applyFont="1" applyBorder="1" applyAlignment="1">
      <alignment vertical="center"/>
    </xf>
    <xf numFmtId="38" fontId="28" fillId="0" borderId="3" xfId="1" applyFont="1" applyBorder="1" applyAlignment="1">
      <alignment vertical="center"/>
    </xf>
    <xf numFmtId="0" fontId="28" fillId="0" borderId="7" xfId="0" applyFont="1" applyBorder="1" applyAlignment="1">
      <alignment horizontal="center" vertical="center"/>
    </xf>
    <xf numFmtId="0" fontId="29" fillId="0" borderId="1" xfId="0" applyFont="1" applyBorder="1">
      <alignment vertical="center"/>
    </xf>
    <xf numFmtId="0" fontId="29" fillId="0" borderId="5" xfId="0" applyFont="1" applyBorder="1">
      <alignment vertical="center"/>
    </xf>
    <xf numFmtId="0" fontId="28" fillId="0" borderId="3" xfId="0" applyFont="1" applyBorder="1">
      <alignment vertical="center"/>
    </xf>
    <xf numFmtId="182" fontId="0" fillId="0" borderId="0" xfId="0" applyNumberFormat="1">
      <alignment vertical="center"/>
    </xf>
    <xf numFmtId="0" fontId="6" fillId="0" borderId="0" xfId="0" applyFont="1">
      <alignment vertical="center"/>
    </xf>
    <xf numFmtId="0" fontId="9" fillId="0" borderId="3" xfId="0" applyFont="1" applyBorder="1">
      <alignment vertical="center"/>
    </xf>
    <xf numFmtId="0" fontId="28" fillId="0" borderId="8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0" fontId="28" fillId="0" borderId="3" xfId="0" applyFont="1" applyBorder="1" applyAlignment="1">
      <alignment horizontal="right" vertical="center"/>
    </xf>
    <xf numFmtId="0" fontId="28" fillId="0" borderId="10" xfId="0" applyFont="1" applyBorder="1" applyAlignment="1">
      <alignment horizontal="right" vertical="center"/>
    </xf>
    <xf numFmtId="38" fontId="7" fillId="0" borderId="0" xfId="1" applyFont="1" applyAlignment="1"/>
    <xf numFmtId="3" fontId="7" fillId="0" borderId="0" xfId="5" applyNumberFormat="1"/>
    <xf numFmtId="3" fontId="7" fillId="0" borderId="11" xfId="5" applyNumberFormat="1" applyBorder="1"/>
    <xf numFmtId="3" fontId="7" fillId="0" borderId="12" xfId="5" applyNumberFormat="1" applyBorder="1"/>
    <xf numFmtId="3" fontId="7" fillId="0" borderId="0" xfId="5" applyNumberFormat="1" applyAlignment="1">
      <alignment horizontal="right"/>
    </xf>
    <xf numFmtId="3" fontId="7" fillId="0" borderId="11" xfId="5" applyNumberFormat="1" applyBorder="1" applyAlignment="1">
      <alignment shrinkToFit="1"/>
    </xf>
    <xf numFmtId="3" fontId="7" fillId="0" borderId="13" xfId="5" applyNumberFormat="1" applyBorder="1" applyAlignment="1">
      <alignment horizontal="center"/>
    </xf>
    <xf numFmtId="3" fontId="7" fillId="0" borderId="13" xfId="5" applyNumberFormat="1" applyBorder="1" applyAlignment="1">
      <alignment horizontal="center" wrapText="1"/>
    </xf>
    <xf numFmtId="10" fontId="7" fillId="0" borderId="13" xfId="5" applyNumberFormat="1" applyBorder="1" applyAlignment="1">
      <alignment horizontal="center"/>
    </xf>
    <xf numFmtId="0" fontId="28" fillId="0" borderId="1" xfId="0" applyFont="1" applyBorder="1">
      <alignment vertical="center"/>
    </xf>
    <xf numFmtId="0" fontId="28" fillId="0" borderId="7" xfId="0" applyFont="1" applyBorder="1">
      <alignment vertical="center"/>
    </xf>
    <xf numFmtId="0" fontId="28" fillId="0" borderId="5" xfId="0" applyFont="1" applyBorder="1">
      <alignment vertical="center"/>
    </xf>
    <xf numFmtId="10" fontId="7" fillId="3" borderId="13" xfId="5" applyNumberFormat="1" applyFill="1" applyBorder="1" applyAlignment="1">
      <alignment horizontal="center"/>
    </xf>
    <xf numFmtId="3" fontId="7" fillId="4" borderId="13" xfId="5" applyNumberFormat="1" applyFill="1" applyBorder="1" applyAlignment="1">
      <alignment horizontal="right"/>
    </xf>
    <xf numFmtId="3" fontId="7" fillId="4" borderId="13" xfId="5" applyNumberFormat="1" applyFill="1" applyBorder="1"/>
    <xf numFmtId="181" fontId="7" fillId="5" borderId="13" xfId="5" applyNumberFormat="1" applyFill="1" applyBorder="1"/>
    <xf numFmtId="3" fontId="7" fillId="3" borderId="13" xfId="5" applyNumberFormat="1" applyFill="1" applyBorder="1" applyAlignment="1">
      <alignment horizontal="right"/>
    </xf>
    <xf numFmtId="3" fontId="7" fillId="5" borderId="14" xfId="5" applyNumberFormat="1" applyFill="1" applyBorder="1"/>
    <xf numFmtId="3" fontId="7" fillId="5" borderId="14" xfId="5" applyNumberFormat="1" applyFill="1" applyBorder="1" applyAlignment="1">
      <alignment horizontal="right"/>
    </xf>
    <xf numFmtId="0" fontId="13" fillId="0" borderId="15" xfId="0" applyFont="1" applyBorder="1" applyAlignment="1">
      <alignment horizontal="center" vertical="center"/>
    </xf>
    <xf numFmtId="0" fontId="13" fillId="0" borderId="1" xfId="0" applyFont="1" applyBorder="1" applyAlignment="1">
      <alignment horizontal="distributed" vertical="center"/>
    </xf>
    <xf numFmtId="0" fontId="13" fillId="0" borderId="16" xfId="0" applyFont="1" applyBorder="1" applyAlignment="1">
      <alignment horizontal="left" vertical="center"/>
    </xf>
    <xf numFmtId="178" fontId="13" fillId="0" borderId="17" xfId="0" applyNumberFormat="1" applyFont="1" applyBorder="1" applyAlignment="1">
      <alignment horizontal="distributed" vertical="center"/>
    </xf>
    <xf numFmtId="178" fontId="13" fillId="0" borderId="18" xfId="0" applyNumberFormat="1" applyFont="1" applyBorder="1" applyAlignment="1">
      <alignment horizontal="distributed" vertical="center"/>
    </xf>
    <xf numFmtId="0" fontId="13" fillId="0" borderId="17" xfId="0" applyFont="1" applyBorder="1" applyAlignment="1">
      <alignment horizontal="distributed" vertical="center"/>
    </xf>
    <xf numFmtId="0" fontId="13" fillId="0" borderId="18" xfId="0" applyFont="1" applyBorder="1" applyAlignment="1">
      <alignment horizontal="distributed" vertical="center"/>
    </xf>
    <xf numFmtId="0" fontId="13" fillId="0" borderId="2" xfId="0" applyFont="1" applyBorder="1" applyAlignment="1">
      <alignment horizontal="distributed" vertical="center"/>
    </xf>
    <xf numFmtId="0" fontId="13" fillId="0" borderId="19" xfId="0" applyFont="1" applyBorder="1" applyAlignment="1">
      <alignment horizontal="center" vertical="center"/>
    </xf>
    <xf numFmtId="0" fontId="13" fillId="0" borderId="10" xfId="0" applyFont="1" applyBorder="1" applyAlignment="1">
      <alignment horizontal="distributed" vertical="center"/>
    </xf>
    <xf numFmtId="0" fontId="13" fillId="0" borderId="20" xfId="0" applyFont="1" applyBorder="1" applyAlignment="1">
      <alignment horizontal="distributed" vertical="center"/>
    </xf>
    <xf numFmtId="178" fontId="13" fillId="0" borderId="10" xfId="0" applyNumberFormat="1" applyFont="1" applyBorder="1" applyAlignment="1">
      <alignment horizontal="distributed" vertical="center"/>
    </xf>
    <xf numFmtId="0" fontId="13" fillId="0" borderId="21" xfId="0" applyFont="1" applyBorder="1" applyAlignment="1">
      <alignment horizontal="distributed" vertical="center"/>
    </xf>
    <xf numFmtId="0" fontId="13" fillId="0" borderId="10" xfId="0" applyFont="1" applyBorder="1">
      <alignment vertical="center"/>
    </xf>
    <xf numFmtId="0" fontId="13" fillId="0" borderId="21" xfId="0" applyFont="1" applyBorder="1">
      <alignment vertical="center"/>
    </xf>
    <xf numFmtId="0" fontId="13" fillId="0" borderId="10" xfId="0" applyFont="1" applyBorder="1" applyAlignment="1">
      <alignment horizontal="center" vertical="center"/>
    </xf>
    <xf numFmtId="183" fontId="13" fillId="0" borderId="10" xfId="0" applyNumberFormat="1" applyFont="1" applyBorder="1" applyAlignment="1">
      <alignment horizontal="right" vertical="center" shrinkToFit="1"/>
    </xf>
    <xf numFmtId="176" fontId="13" fillId="0" borderId="10" xfId="1" applyNumberFormat="1" applyFont="1" applyBorder="1" applyAlignment="1">
      <alignment vertical="center"/>
    </xf>
    <xf numFmtId="38" fontId="13" fillId="0" borderId="10" xfId="1" applyFont="1" applyBorder="1" applyAlignment="1">
      <alignment vertical="center"/>
    </xf>
    <xf numFmtId="38" fontId="13" fillId="0" borderId="21" xfId="1" applyFont="1" applyBorder="1" applyAlignment="1">
      <alignment vertical="center"/>
    </xf>
    <xf numFmtId="0" fontId="13" fillId="0" borderId="20" xfId="0" applyFont="1" applyBorder="1" applyAlignment="1">
      <alignment horizontal="left" vertical="center"/>
    </xf>
    <xf numFmtId="49" fontId="13" fillId="0" borderId="27" xfId="0" applyNumberFormat="1" applyFont="1" applyBorder="1" applyAlignment="1">
      <alignment vertical="center" shrinkToFit="1"/>
    </xf>
    <xf numFmtId="183" fontId="13" fillId="0" borderId="10" xfId="0" applyNumberFormat="1" applyFont="1" applyBorder="1">
      <alignment vertical="center"/>
    </xf>
    <xf numFmtId="49" fontId="13" fillId="0" borderId="20" xfId="0" applyNumberFormat="1" applyFont="1" applyBorder="1" applyAlignment="1">
      <alignment horizontal="left" vertical="center" shrinkToFit="1"/>
    </xf>
    <xf numFmtId="49" fontId="13" fillId="0" borderId="10" xfId="0" applyNumberFormat="1" applyFont="1" applyBorder="1" applyAlignment="1">
      <alignment vertical="center" shrinkToFit="1"/>
    </xf>
    <xf numFmtId="0" fontId="13" fillId="0" borderId="8" xfId="0" applyFont="1" applyBorder="1" applyAlignment="1">
      <alignment horizontal="center" vertical="center"/>
    </xf>
    <xf numFmtId="49" fontId="13" fillId="0" borderId="7" xfId="0" applyNumberFormat="1" applyFont="1" applyBorder="1" applyAlignment="1">
      <alignment vertical="center" shrinkToFit="1"/>
    </xf>
    <xf numFmtId="49" fontId="13" fillId="0" borderId="28" xfId="0" applyNumberFormat="1" applyFont="1" applyBorder="1" applyAlignment="1">
      <alignment vertical="center" shrinkToFit="1"/>
    </xf>
    <xf numFmtId="49" fontId="13" fillId="0" borderId="7" xfId="0" applyNumberFormat="1" applyFont="1" applyBorder="1" applyAlignment="1">
      <alignment horizontal="center" vertical="center" shrinkToFit="1"/>
    </xf>
    <xf numFmtId="183" fontId="13" fillId="0" borderId="7" xfId="0" applyNumberFormat="1" applyFont="1" applyBorder="1">
      <alignment vertical="center"/>
    </xf>
    <xf numFmtId="176" fontId="13" fillId="0" borderId="7" xfId="1" applyNumberFormat="1" applyFont="1" applyBorder="1" applyAlignment="1">
      <alignment horizontal="right" vertical="center"/>
    </xf>
    <xf numFmtId="176" fontId="13" fillId="0" borderId="7" xfId="1" applyNumberFormat="1" applyFont="1" applyBorder="1" applyAlignment="1">
      <alignment vertical="center"/>
    </xf>
    <xf numFmtId="38" fontId="13" fillId="0" borderId="7" xfId="1" applyFont="1" applyBorder="1" applyAlignment="1">
      <alignment vertical="center"/>
    </xf>
    <xf numFmtId="38" fontId="13" fillId="0" borderId="29" xfId="1" applyFont="1" applyBorder="1" applyAlignment="1">
      <alignment vertical="center"/>
    </xf>
    <xf numFmtId="49" fontId="13" fillId="0" borderId="30" xfId="0" applyNumberFormat="1" applyFont="1" applyBorder="1" applyAlignment="1">
      <alignment horizontal="left" vertical="center" shrinkToFit="1"/>
    </xf>
    <xf numFmtId="0" fontId="13" fillId="0" borderId="7" xfId="0" applyFont="1" applyBorder="1" applyAlignment="1">
      <alignment horizontal="left" vertical="center" indent="1"/>
    </xf>
    <xf numFmtId="0" fontId="13" fillId="0" borderId="29" xfId="0" applyFont="1" applyBorder="1" applyAlignment="1">
      <alignment horizontal="left" vertical="center"/>
    </xf>
    <xf numFmtId="0" fontId="13" fillId="0" borderId="7" xfId="0" applyFont="1" applyBorder="1" applyAlignment="1">
      <alignment horizontal="center" vertical="center"/>
    </xf>
    <xf numFmtId="0" fontId="13" fillId="0" borderId="30" xfId="0" applyFont="1" applyBorder="1" applyAlignment="1">
      <alignment horizontal="left" vertical="distributed"/>
    </xf>
    <xf numFmtId="0" fontId="13" fillId="0" borderId="9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1" xfId="0" applyFont="1" applyBorder="1">
      <alignment vertical="center"/>
    </xf>
    <xf numFmtId="180" fontId="13" fillId="0" borderId="3" xfId="0" applyNumberFormat="1" applyFont="1" applyBorder="1">
      <alignment vertical="center"/>
    </xf>
    <xf numFmtId="176" fontId="13" fillId="0" borderId="3" xfId="1" applyNumberFormat="1" applyFont="1" applyBorder="1" applyAlignment="1">
      <alignment vertical="center"/>
    </xf>
    <xf numFmtId="176" fontId="13" fillId="0" borderId="3" xfId="1" applyNumberFormat="1" applyFont="1" applyBorder="1" applyAlignment="1">
      <alignment horizontal="right" vertical="center"/>
    </xf>
    <xf numFmtId="38" fontId="13" fillId="0" borderId="3" xfId="1" applyFont="1" applyBorder="1" applyAlignment="1">
      <alignment vertical="center"/>
    </xf>
    <xf numFmtId="38" fontId="13" fillId="0" borderId="31" xfId="1" applyFont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13" fillId="0" borderId="33" xfId="0" applyFont="1" applyBorder="1" applyAlignment="1">
      <alignment horizontal="center" vertical="center"/>
    </xf>
    <xf numFmtId="0" fontId="13" fillId="0" borderId="34" xfId="0" applyFont="1" applyBorder="1">
      <alignment vertical="center"/>
    </xf>
    <xf numFmtId="180" fontId="13" fillId="0" borderId="33" xfId="0" applyNumberFormat="1" applyFont="1" applyBorder="1">
      <alignment vertical="center"/>
    </xf>
    <xf numFmtId="176" fontId="13" fillId="0" borderId="33" xfId="1" applyNumberFormat="1" applyFont="1" applyBorder="1" applyAlignment="1">
      <alignment vertical="center"/>
    </xf>
    <xf numFmtId="38" fontId="13" fillId="0" borderId="33" xfId="1" applyFont="1" applyBorder="1" applyAlignment="1">
      <alignment vertical="center"/>
    </xf>
    <xf numFmtId="38" fontId="13" fillId="0" borderId="34" xfId="1" applyFont="1" applyBorder="1" applyAlignme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178" fontId="13" fillId="0" borderId="0" xfId="0" applyNumberFormat="1" applyFont="1">
      <alignment vertical="center"/>
    </xf>
    <xf numFmtId="0" fontId="13" fillId="0" borderId="38" xfId="0" applyFont="1" applyBorder="1" applyAlignment="1">
      <alignment horizontal="center" vertical="center"/>
    </xf>
    <xf numFmtId="49" fontId="13" fillId="0" borderId="10" xfId="0" applyNumberFormat="1" applyFont="1" applyBorder="1" applyAlignment="1">
      <alignment horizontal="center" vertical="center" shrinkToFit="1"/>
    </xf>
    <xf numFmtId="178" fontId="13" fillId="0" borderId="47" xfId="0" applyNumberFormat="1" applyFont="1" applyBorder="1" applyAlignment="1">
      <alignment horizontal="distributed" vertical="center"/>
    </xf>
    <xf numFmtId="178" fontId="13" fillId="0" borderId="28" xfId="0" applyNumberFormat="1" applyFont="1" applyBorder="1" applyAlignment="1">
      <alignment horizontal="distributed" vertical="center"/>
    </xf>
    <xf numFmtId="0" fontId="13" fillId="0" borderId="47" xfId="0" applyFont="1" applyBorder="1" applyAlignment="1">
      <alignment horizontal="distributed" vertical="center"/>
    </xf>
    <xf numFmtId="0" fontId="13" fillId="0" borderId="28" xfId="0" applyFont="1" applyBorder="1" applyAlignment="1">
      <alignment horizontal="distributed" vertical="center"/>
    </xf>
    <xf numFmtId="0" fontId="13" fillId="0" borderId="48" xfId="0" applyFont="1" applyBorder="1" applyAlignment="1">
      <alignment horizontal="left" vertical="center"/>
    </xf>
    <xf numFmtId="178" fontId="13" fillId="0" borderId="49" xfId="0" applyNumberFormat="1" applyFont="1" applyBorder="1" applyAlignment="1">
      <alignment horizontal="distributed" vertical="center"/>
    </xf>
    <xf numFmtId="178" fontId="13" fillId="0" borderId="50" xfId="0" applyNumberFormat="1" applyFont="1" applyBorder="1" applyAlignment="1">
      <alignment horizontal="distributed" vertical="center"/>
    </xf>
    <xf numFmtId="0" fontId="13" fillId="0" borderId="49" xfId="0" applyFont="1" applyBorder="1" applyAlignment="1">
      <alignment horizontal="distributed" vertical="center"/>
    </xf>
    <xf numFmtId="0" fontId="13" fillId="0" borderId="50" xfId="0" applyFont="1" applyBorder="1" applyAlignment="1">
      <alignment horizontal="distributed" vertical="center"/>
    </xf>
    <xf numFmtId="176" fontId="13" fillId="0" borderId="0" xfId="0" applyNumberFormat="1" applyFont="1">
      <alignment vertical="center"/>
    </xf>
    <xf numFmtId="176" fontId="13" fillId="0" borderId="10" xfId="1" applyNumberFormat="1" applyFont="1" applyBorder="1" applyAlignment="1">
      <alignment horizontal="right" vertical="center"/>
    </xf>
    <xf numFmtId="0" fontId="13" fillId="0" borderId="10" xfId="0" applyFont="1" applyBorder="1" applyAlignment="1">
      <alignment horizontal="left" vertical="center" indent="1"/>
    </xf>
    <xf numFmtId="0" fontId="13" fillId="0" borderId="21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distributed"/>
    </xf>
    <xf numFmtId="38" fontId="13" fillId="0" borderId="0" xfId="1" applyFont="1" applyAlignment="1">
      <alignment vertical="center"/>
    </xf>
    <xf numFmtId="0" fontId="13" fillId="0" borderId="9" xfId="0" applyFont="1" applyBorder="1">
      <alignment vertical="center"/>
    </xf>
    <xf numFmtId="0" fontId="13" fillId="0" borderId="3" xfId="0" applyFont="1" applyBorder="1">
      <alignment vertical="center"/>
    </xf>
    <xf numFmtId="0" fontId="13" fillId="0" borderId="4" xfId="0" applyFont="1" applyBorder="1">
      <alignment vertical="center"/>
    </xf>
    <xf numFmtId="0" fontId="13" fillId="0" borderId="32" xfId="0" applyFont="1" applyBorder="1">
      <alignment vertical="center"/>
    </xf>
    <xf numFmtId="0" fontId="13" fillId="0" borderId="33" xfId="0" applyFont="1" applyBorder="1">
      <alignment vertical="center"/>
    </xf>
    <xf numFmtId="0" fontId="13" fillId="0" borderId="35" xfId="0" applyFont="1" applyBorder="1">
      <alignment vertical="center"/>
    </xf>
    <xf numFmtId="3" fontId="7" fillId="2" borderId="14" xfId="5" applyNumberFormat="1" applyFill="1" applyBorder="1"/>
    <xf numFmtId="3" fontId="7" fillId="0" borderId="0" xfId="5" applyNumberFormat="1" applyAlignment="1">
      <alignment shrinkToFit="1"/>
    </xf>
    <xf numFmtId="0" fontId="16" fillId="0" borderId="0" xfId="0" applyFont="1">
      <alignment vertical="center"/>
    </xf>
    <xf numFmtId="0" fontId="19" fillId="0" borderId="0" xfId="4" applyFont="1"/>
    <xf numFmtId="0" fontId="19" fillId="0" borderId="0" xfId="4" applyFont="1" applyAlignment="1">
      <alignment horizontal="center" vertical="center"/>
    </xf>
    <xf numFmtId="0" fontId="19" fillId="0" borderId="0" xfId="4" applyFont="1" applyAlignment="1">
      <alignment vertical="center"/>
    </xf>
    <xf numFmtId="184" fontId="19" fillId="0" borderId="0" xfId="4" applyNumberFormat="1" applyFont="1" applyAlignment="1">
      <alignment vertical="center"/>
    </xf>
    <xf numFmtId="0" fontId="19" fillId="0" borderId="0" xfId="4" applyFont="1" applyAlignment="1">
      <alignment vertical="top"/>
    </xf>
    <xf numFmtId="0" fontId="21" fillId="0" borderId="0" xfId="4" applyFont="1" applyAlignment="1">
      <alignment vertical="center"/>
    </xf>
    <xf numFmtId="0" fontId="21" fillId="0" borderId="0" xfId="3" applyFont="1">
      <alignment vertical="center"/>
    </xf>
    <xf numFmtId="0" fontId="19" fillId="0" borderId="0" xfId="4" applyFont="1" applyAlignment="1">
      <alignment horizontal="left" vertical="center"/>
    </xf>
    <xf numFmtId="0" fontId="19" fillId="0" borderId="0" xfId="4" applyFont="1" applyAlignment="1">
      <alignment horizontal="left" vertical="center" shrinkToFit="1"/>
    </xf>
    <xf numFmtId="0" fontId="19" fillId="0" borderId="0" xfId="4" applyFont="1" applyAlignment="1">
      <alignment vertical="center" shrinkToFit="1"/>
    </xf>
    <xf numFmtId="0" fontId="21" fillId="0" borderId="52" xfId="4" applyFont="1" applyBorder="1" applyAlignment="1">
      <alignment vertical="center"/>
    </xf>
    <xf numFmtId="0" fontId="21" fillId="0" borderId="52" xfId="3" applyFont="1" applyBorder="1">
      <alignment vertical="center"/>
    </xf>
    <xf numFmtId="0" fontId="19" fillId="0" borderId="52" xfId="4" applyFont="1" applyBorder="1"/>
    <xf numFmtId="0" fontId="19" fillId="0" borderId="0" xfId="3" applyFont="1" applyAlignment="1"/>
    <xf numFmtId="0" fontId="19" fillId="0" borderId="36" xfId="3" applyFont="1" applyBorder="1" applyAlignment="1">
      <alignment vertical="center" wrapText="1"/>
    </xf>
    <xf numFmtId="0" fontId="19" fillId="0" borderId="18" xfId="3" applyFont="1" applyBorder="1" applyAlignment="1">
      <alignment vertical="center" wrapText="1"/>
    </xf>
    <xf numFmtId="0" fontId="19" fillId="0" borderId="16" xfId="3" applyFont="1" applyBorder="1">
      <alignment vertical="center"/>
    </xf>
    <xf numFmtId="0" fontId="19" fillId="0" borderId="18" xfId="3" applyFont="1" applyBorder="1">
      <alignment vertical="center"/>
    </xf>
    <xf numFmtId="0" fontId="19" fillId="0" borderId="16" xfId="3" applyFont="1" applyBorder="1" applyAlignment="1">
      <alignment vertical="top"/>
    </xf>
    <xf numFmtId="0" fontId="19" fillId="0" borderId="17" xfId="3" applyFont="1" applyBorder="1" applyAlignment="1">
      <alignment vertical="top"/>
    </xf>
    <xf numFmtId="0" fontId="19" fillId="0" borderId="53" xfId="3" applyFont="1" applyBorder="1" applyAlignment="1">
      <alignment vertical="top"/>
    </xf>
    <xf numFmtId="0" fontId="19" fillId="0" borderId="37" xfId="3" applyFont="1" applyBorder="1" applyAlignment="1">
      <alignment vertical="center" wrapText="1"/>
    </xf>
    <xf numFmtId="0" fontId="19" fillId="0" borderId="28" xfId="3" applyFont="1" applyBorder="1" applyAlignment="1">
      <alignment vertical="center" wrapText="1"/>
    </xf>
    <xf numFmtId="0" fontId="19" fillId="0" borderId="29" xfId="3" applyFont="1" applyBorder="1">
      <alignment vertical="center"/>
    </xf>
    <xf numFmtId="0" fontId="19" fillId="0" borderId="28" xfId="3" applyFont="1" applyBorder="1">
      <alignment vertical="center"/>
    </xf>
    <xf numFmtId="0" fontId="19" fillId="0" borderId="21" xfId="3" applyFont="1" applyBorder="1" applyAlignment="1">
      <alignment vertical="top"/>
    </xf>
    <xf numFmtId="0" fontId="19" fillId="0" borderId="0" xfId="3" applyFont="1" applyAlignment="1">
      <alignment vertical="top"/>
    </xf>
    <xf numFmtId="0" fontId="19" fillId="0" borderId="54" xfId="3" applyFont="1" applyBorder="1" applyAlignment="1">
      <alignment vertical="top"/>
    </xf>
    <xf numFmtId="0" fontId="19" fillId="0" borderId="51" xfId="3" applyFont="1" applyBorder="1" applyAlignment="1">
      <alignment vertical="center" wrapText="1"/>
    </xf>
    <xf numFmtId="0" fontId="19" fillId="0" borderId="50" xfId="3" applyFont="1" applyBorder="1" applyAlignment="1">
      <alignment vertical="center" wrapText="1"/>
    </xf>
    <xf numFmtId="0" fontId="19" fillId="0" borderId="48" xfId="3" applyFont="1" applyBorder="1">
      <alignment vertical="center"/>
    </xf>
    <xf numFmtId="0" fontId="19" fillId="0" borderId="50" xfId="3" applyFont="1" applyBorder="1">
      <alignment vertical="center"/>
    </xf>
    <xf numFmtId="0" fontId="19" fillId="0" borderId="51" xfId="4" applyFont="1" applyBorder="1" applyAlignment="1">
      <alignment vertical="center"/>
    </xf>
    <xf numFmtId="0" fontId="19" fillId="0" borderId="50" xfId="4" applyFont="1" applyBorder="1" applyAlignment="1">
      <alignment vertical="center"/>
    </xf>
    <xf numFmtId="0" fontId="22" fillId="0" borderId="49" xfId="3" applyFont="1" applyBorder="1">
      <alignment vertical="center"/>
    </xf>
    <xf numFmtId="184" fontId="19" fillId="0" borderId="49" xfId="3" applyNumberFormat="1" applyFont="1" applyBorder="1" applyAlignment="1">
      <alignment vertical="center" shrinkToFit="1"/>
    </xf>
    <xf numFmtId="0" fontId="19" fillId="0" borderId="22" xfId="4" applyFont="1" applyBorder="1" applyAlignment="1">
      <alignment vertical="center"/>
    </xf>
    <xf numFmtId="0" fontId="19" fillId="0" borderId="27" xfId="4" applyFont="1" applyBorder="1" applyAlignment="1">
      <alignment vertical="center"/>
    </xf>
    <xf numFmtId="0" fontId="19" fillId="0" borderId="37" xfId="4" applyFont="1" applyBorder="1" applyAlignment="1">
      <alignment vertical="center"/>
    </xf>
    <xf numFmtId="0" fontId="19" fillId="0" borderId="28" xfId="4" applyFont="1" applyBorder="1" applyAlignment="1">
      <alignment vertical="center"/>
    </xf>
    <xf numFmtId="0" fontId="22" fillId="0" borderId="47" xfId="3" applyFont="1" applyBorder="1">
      <alignment vertical="center"/>
    </xf>
    <xf numFmtId="0" fontId="19" fillId="0" borderId="47" xfId="4" applyFont="1" applyBorder="1" applyAlignment="1">
      <alignment vertical="center" shrinkToFit="1"/>
    </xf>
    <xf numFmtId="0" fontId="22" fillId="0" borderId="48" xfId="3" applyFont="1" applyBorder="1">
      <alignment vertical="center"/>
    </xf>
    <xf numFmtId="0" fontId="22" fillId="0" borderId="50" xfId="3" applyFont="1" applyBorder="1">
      <alignment vertical="center"/>
    </xf>
    <xf numFmtId="0" fontId="22" fillId="0" borderId="29" xfId="3" applyFont="1" applyBorder="1">
      <alignment vertical="center"/>
    </xf>
    <xf numFmtId="0" fontId="22" fillId="0" borderId="28" xfId="3" applyFont="1" applyBorder="1">
      <alignment vertical="center"/>
    </xf>
    <xf numFmtId="0" fontId="19" fillId="0" borderId="29" xfId="3" applyFont="1" applyBorder="1" applyAlignment="1">
      <alignment vertical="top"/>
    </xf>
    <xf numFmtId="0" fontId="19" fillId="0" borderId="47" xfId="3" applyFont="1" applyBorder="1" applyAlignment="1">
      <alignment vertical="top"/>
    </xf>
    <xf numFmtId="0" fontId="19" fillId="0" borderId="55" xfId="3" applyFont="1" applyBorder="1" applyAlignment="1">
      <alignment vertical="top"/>
    </xf>
    <xf numFmtId="0" fontId="19" fillId="0" borderId="47" xfId="4" applyFont="1" applyBorder="1" applyAlignment="1">
      <alignment horizontal="center" vertical="center"/>
    </xf>
    <xf numFmtId="0" fontId="19" fillId="0" borderId="49" xfId="3" applyFont="1" applyBorder="1" applyAlignment="1">
      <alignment vertical="center" wrapText="1"/>
    </xf>
    <xf numFmtId="0" fontId="19" fillId="0" borderId="49" xfId="4" applyFont="1" applyBorder="1"/>
    <xf numFmtId="0" fontId="24" fillId="0" borderId="49" xfId="4" applyFont="1" applyBorder="1" applyAlignment="1">
      <alignment vertical="center"/>
    </xf>
    <xf numFmtId="0" fontId="19" fillId="0" borderId="49" xfId="3" applyFont="1" applyBorder="1" applyAlignment="1"/>
    <xf numFmtId="0" fontId="19" fillId="0" borderId="48" xfId="3" applyFont="1" applyBorder="1" applyAlignment="1"/>
    <xf numFmtId="0" fontId="19" fillId="0" borderId="48" xfId="4" applyFont="1" applyBorder="1" applyAlignment="1">
      <alignment vertical="center"/>
    </xf>
    <xf numFmtId="0" fontId="19" fillId="0" borderId="22" xfId="3" applyFont="1" applyBorder="1" applyAlignment="1">
      <alignment vertical="center" wrapText="1"/>
    </xf>
    <xf numFmtId="0" fontId="19" fillId="0" borderId="27" xfId="3" applyFont="1" applyBorder="1" applyAlignment="1">
      <alignment vertical="center" wrapText="1"/>
    </xf>
    <xf numFmtId="0" fontId="24" fillId="0" borderId="0" xfId="4" applyFont="1" applyAlignment="1">
      <alignment vertical="center"/>
    </xf>
    <xf numFmtId="0" fontId="19" fillId="0" borderId="21" xfId="3" applyFont="1" applyBorder="1" applyAlignment="1"/>
    <xf numFmtId="0" fontId="19" fillId="0" borderId="21" xfId="4" applyFont="1" applyBorder="1" applyAlignment="1">
      <alignment vertical="center"/>
    </xf>
    <xf numFmtId="0" fontId="26" fillId="0" borderId="0" xfId="4" applyFont="1" applyAlignment="1">
      <alignment vertical="center"/>
    </xf>
    <xf numFmtId="0" fontId="19" fillId="0" borderId="0" xfId="3" applyFont="1">
      <alignment vertical="center"/>
    </xf>
    <xf numFmtId="0" fontId="26" fillId="0" borderId="0" xfId="3" applyFont="1">
      <alignment vertical="center"/>
    </xf>
    <xf numFmtId="0" fontId="19" fillId="0" borderId="47" xfId="4" applyFont="1" applyBorder="1" applyAlignment="1">
      <alignment vertical="center"/>
    </xf>
    <xf numFmtId="0" fontId="26" fillId="0" borderId="47" xfId="4" applyFont="1" applyBorder="1" applyAlignment="1">
      <alignment vertical="center"/>
    </xf>
    <xf numFmtId="0" fontId="19" fillId="0" borderId="47" xfId="3" applyFont="1" applyBorder="1">
      <alignment vertical="center"/>
    </xf>
    <xf numFmtId="0" fontId="19" fillId="0" borderId="47" xfId="4" applyFont="1" applyBorder="1"/>
    <xf numFmtId="0" fontId="19" fillId="0" borderId="29" xfId="4" applyFont="1" applyBorder="1"/>
    <xf numFmtId="0" fontId="26" fillId="0" borderId="47" xfId="3" applyFont="1" applyBorder="1">
      <alignment vertical="center"/>
    </xf>
    <xf numFmtId="0" fontId="19" fillId="0" borderId="29" xfId="4" applyFont="1" applyBorder="1" applyAlignment="1">
      <alignment vertical="center"/>
    </xf>
    <xf numFmtId="0" fontId="26" fillId="0" borderId="49" xfId="4" applyFont="1" applyBorder="1" applyAlignment="1">
      <alignment vertical="center"/>
    </xf>
    <xf numFmtId="0" fontId="19" fillId="0" borderId="48" xfId="4" applyFont="1" applyBorder="1"/>
    <xf numFmtId="185" fontId="26" fillId="0" borderId="49" xfId="3" applyNumberFormat="1" applyFont="1" applyBorder="1">
      <alignment vertical="center"/>
    </xf>
    <xf numFmtId="0" fontId="19" fillId="0" borderId="21" xfId="4" applyFont="1" applyBorder="1"/>
    <xf numFmtId="185" fontId="26" fillId="0" borderId="0" xfId="3" applyNumberFormat="1" applyFont="1">
      <alignment vertical="center"/>
    </xf>
    <xf numFmtId="0" fontId="19" fillId="0" borderId="47" xfId="3" applyFont="1" applyBorder="1" applyAlignment="1"/>
    <xf numFmtId="185" fontId="26" fillId="0" borderId="47" xfId="3" applyNumberFormat="1" applyFont="1" applyBorder="1">
      <alignment vertical="center"/>
    </xf>
    <xf numFmtId="0" fontId="26" fillId="0" borderId="49" xfId="3" applyFont="1" applyBorder="1">
      <alignment vertical="center"/>
    </xf>
    <xf numFmtId="0" fontId="19" fillId="0" borderId="29" xfId="3" applyFont="1" applyBorder="1" applyAlignment="1">
      <alignment vertical="top" wrapText="1"/>
    </xf>
    <xf numFmtId="0" fontId="19" fillId="0" borderId="47" xfId="3" applyFont="1" applyBorder="1" applyAlignment="1">
      <alignment vertical="top" wrapText="1"/>
    </xf>
    <xf numFmtId="0" fontId="25" fillId="0" borderId="47" xfId="3" applyFont="1" applyBorder="1">
      <alignment vertical="center"/>
    </xf>
    <xf numFmtId="0" fontId="19" fillId="0" borderId="54" xfId="3" applyFont="1" applyBorder="1" applyAlignment="1">
      <alignment vertical="top" wrapText="1"/>
    </xf>
    <xf numFmtId="0" fontId="19" fillId="0" borderId="23" xfId="3" applyFont="1" applyBorder="1" applyAlignment="1">
      <alignment vertical="center" wrapText="1"/>
    </xf>
    <xf numFmtId="0" fontId="19" fillId="0" borderId="46" xfId="3" applyFont="1" applyBorder="1" applyAlignment="1">
      <alignment vertical="center" wrapText="1"/>
    </xf>
    <xf numFmtId="0" fontId="19" fillId="0" borderId="52" xfId="4" applyFont="1" applyBorder="1" applyAlignment="1">
      <alignment vertical="center"/>
    </xf>
    <xf numFmtId="0" fontId="19" fillId="0" borderId="56" xfId="3" applyFont="1" applyBorder="1" applyAlignment="1">
      <alignment vertical="top" wrapText="1"/>
    </xf>
    <xf numFmtId="0" fontId="19" fillId="0" borderId="0" xfId="3" applyFont="1" applyAlignment="1">
      <alignment vertical="center" wrapText="1"/>
    </xf>
    <xf numFmtId="0" fontId="22" fillId="0" borderId="0" xfId="3" applyFont="1">
      <alignment vertical="center"/>
    </xf>
    <xf numFmtId="186" fontId="19" fillId="0" borderId="0" xfId="4" applyNumberFormat="1" applyFont="1" applyAlignment="1">
      <alignment horizontal="right" vertical="center"/>
    </xf>
    <xf numFmtId="0" fontId="19" fillId="0" borderId="0" xfId="3" applyFont="1" applyAlignment="1">
      <alignment vertical="top" wrapText="1"/>
    </xf>
    <xf numFmtId="176" fontId="13" fillId="6" borderId="3" xfId="1" applyNumberFormat="1" applyFont="1" applyFill="1" applyBorder="1" applyAlignment="1">
      <alignment horizontal="right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distributed" vertical="center"/>
    </xf>
    <xf numFmtId="0" fontId="13" fillId="0" borderId="2" xfId="0" applyFont="1" applyFill="1" applyBorder="1" applyAlignment="1">
      <alignment horizontal="distributed" vertical="center"/>
    </xf>
    <xf numFmtId="0" fontId="13" fillId="0" borderId="0" xfId="0" applyFont="1" applyFill="1">
      <alignment vertical="center"/>
    </xf>
    <xf numFmtId="0" fontId="14" fillId="0" borderId="0" xfId="0" applyFont="1" applyFill="1">
      <alignment vertical="center"/>
    </xf>
    <xf numFmtId="0" fontId="13" fillId="0" borderId="39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distributed" vertical="center"/>
    </xf>
    <xf numFmtId="178" fontId="13" fillId="0" borderId="33" xfId="0" applyNumberFormat="1" applyFont="1" applyFill="1" applyBorder="1" applyAlignment="1">
      <alignment horizontal="distributed" vertical="center"/>
    </xf>
    <xf numFmtId="0" fontId="13" fillId="0" borderId="33" xfId="0" applyFont="1" applyFill="1" applyBorder="1" applyAlignment="1">
      <alignment horizontal="distributed" vertical="center"/>
    </xf>
    <xf numFmtId="0" fontId="13" fillId="0" borderId="26" xfId="0" applyFont="1" applyFill="1" applyBorder="1" applyAlignment="1">
      <alignment horizontal="distributed" vertical="center"/>
    </xf>
    <xf numFmtId="0" fontId="13" fillId="0" borderId="40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left" vertical="center" indent="1"/>
    </xf>
    <xf numFmtId="0" fontId="13" fillId="0" borderId="41" xfId="0" applyFont="1" applyFill="1" applyBorder="1">
      <alignment vertical="center"/>
    </xf>
    <xf numFmtId="0" fontId="13" fillId="0" borderId="7" xfId="0" applyFont="1" applyFill="1" applyBorder="1" applyAlignment="1">
      <alignment horizontal="center" vertical="center"/>
    </xf>
    <xf numFmtId="178" fontId="13" fillId="0" borderId="7" xfId="0" applyNumberFormat="1" applyFont="1" applyFill="1" applyBorder="1">
      <alignment vertical="center"/>
    </xf>
    <xf numFmtId="176" fontId="13" fillId="0" borderId="7" xfId="1" applyNumberFormat="1" applyFont="1" applyFill="1" applyBorder="1" applyAlignment="1">
      <alignment vertical="center"/>
    </xf>
    <xf numFmtId="38" fontId="13" fillId="0" borderId="42" xfId="1" applyFont="1" applyFill="1" applyBorder="1" applyAlignment="1">
      <alignment vertical="center"/>
    </xf>
    <xf numFmtId="38" fontId="13" fillId="0" borderId="41" xfId="1" applyFont="1" applyFill="1" applyBorder="1" applyAlignment="1">
      <alignment vertical="center"/>
    </xf>
    <xf numFmtId="0" fontId="13" fillId="0" borderId="43" xfId="0" applyFont="1" applyFill="1" applyBorder="1" applyAlignment="1">
      <alignment horizontal="left" vertical="center"/>
    </xf>
    <xf numFmtId="0" fontId="13" fillId="0" borderId="38" xfId="0" applyFont="1" applyFill="1" applyBorder="1" applyAlignment="1">
      <alignment horizontal="center" vertical="center"/>
    </xf>
    <xf numFmtId="0" fontId="13" fillId="0" borderId="48" xfId="0" applyFont="1" applyFill="1" applyBorder="1">
      <alignment vertical="center"/>
    </xf>
    <xf numFmtId="0" fontId="13" fillId="0" borderId="5" xfId="0" applyFont="1" applyFill="1" applyBorder="1" applyAlignment="1">
      <alignment horizontal="center" vertical="center"/>
    </xf>
    <xf numFmtId="178" fontId="13" fillId="0" borderId="5" xfId="0" applyNumberFormat="1" applyFont="1" applyFill="1" applyBorder="1">
      <alignment vertical="center"/>
    </xf>
    <xf numFmtId="176" fontId="13" fillId="0" borderId="5" xfId="1" applyNumberFormat="1" applyFont="1" applyFill="1" applyBorder="1" applyAlignment="1">
      <alignment vertical="center"/>
    </xf>
    <xf numFmtId="38" fontId="13" fillId="0" borderId="5" xfId="1" applyFont="1" applyFill="1" applyBorder="1" applyAlignment="1">
      <alignment vertical="center"/>
    </xf>
    <xf numFmtId="38" fontId="13" fillId="0" borderId="48" xfId="1" applyFont="1" applyFill="1" applyBorder="1" applyAlignment="1">
      <alignment vertical="center"/>
    </xf>
    <xf numFmtId="0" fontId="13" fillId="0" borderId="6" xfId="0" applyFont="1" applyFill="1" applyBorder="1" applyAlignment="1">
      <alignment horizontal="left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left" vertical="center"/>
    </xf>
    <xf numFmtId="177" fontId="13" fillId="0" borderId="7" xfId="0" applyNumberFormat="1" applyFont="1" applyFill="1" applyBorder="1">
      <alignment vertical="center"/>
    </xf>
    <xf numFmtId="176" fontId="13" fillId="0" borderId="7" xfId="1" applyNumberFormat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vertical="center"/>
    </xf>
    <xf numFmtId="38" fontId="13" fillId="0" borderId="29" xfId="1" applyFont="1" applyFill="1" applyBorder="1" applyAlignment="1">
      <alignment vertical="center"/>
    </xf>
    <xf numFmtId="0" fontId="13" fillId="0" borderId="30" xfId="0" applyFont="1" applyFill="1" applyBorder="1" applyAlignment="1">
      <alignment horizontal="left" vertical="distributed"/>
    </xf>
    <xf numFmtId="0" fontId="13" fillId="0" borderId="9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/>
    </xf>
    <xf numFmtId="177" fontId="13" fillId="0" borderId="3" xfId="0" applyNumberFormat="1" applyFont="1" applyFill="1" applyBorder="1">
      <alignment vertical="center"/>
    </xf>
    <xf numFmtId="176" fontId="13" fillId="0" borderId="3" xfId="1" applyNumberFormat="1" applyFont="1" applyFill="1" applyBorder="1" applyAlignment="1">
      <alignment horizontal="right" vertical="center"/>
    </xf>
    <xf numFmtId="176" fontId="13" fillId="0" borderId="3" xfId="1" applyNumberFormat="1" applyFont="1" applyFill="1" applyBorder="1" applyAlignment="1">
      <alignment vertical="center"/>
    </xf>
    <xf numFmtId="38" fontId="13" fillId="0" borderId="3" xfId="1" applyFont="1" applyFill="1" applyBorder="1" applyAlignment="1">
      <alignment vertical="center"/>
    </xf>
    <xf numFmtId="38" fontId="13" fillId="0" borderId="31" xfId="1" applyFont="1" applyFill="1" applyBorder="1" applyAlignment="1">
      <alignment vertical="center"/>
    </xf>
    <xf numFmtId="0" fontId="13" fillId="0" borderId="4" xfId="0" applyFont="1" applyFill="1" applyBorder="1" applyAlignment="1">
      <alignment horizontal="left" vertical="distributed"/>
    </xf>
    <xf numFmtId="176" fontId="13" fillId="0" borderId="0" xfId="0" applyNumberFormat="1" applyFont="1" applyFill="1">
      <alignment vertical="center"/>
    </xf>
    <xf numFmtId="0" fontId="13" fillId="0" borderId="31" xfId="0" applyFont="1" applyFill="1" applyBorder="1" applyAlignment="1">
      <alignment horizontal="left" vertical="center"/>
    </xf>
    <xf numFmtId="0" fontId="13" fillId="0" borderId="31" xfId="0" applyFont="1" applyFill="1" applyBorder="1">
      <alignment vertical="center"/>
    </xf>
    <xf numFmtId="0" fontId="13" fillId="0" borderId="0" xfId="0" applyFont="1" applyFill="1" applyAlignment="1">
      <alignment horizontal="center" vertical="center"/>
    </xf>
    <xf numFmtId="10" fontId="13" fillId="0" borderId="31" xfId="0" applyNumberFormat="1" applyFont="1" applyFill="1" applyBorder="1" applyAlignment="1">
      <alignment horizontal="left" vertical="center" wrapText="1"/>
    </xf>
    <xf numFmtId="0" fontId="13" fillId="0" borderId="48" xfId="0" applyFont="1" applyFill="1" applyBorder="1" applyAlignment="1">
      <alignment horizontal="left" vertical="center"/>
    </xf>
    <xf numFmtId="177" fontId="13" fillId="0" borderId="5" xfId="0" applyNumberFormat="1" applyFont="1" applyFill="1" applyBorder="1">
      <alignment vertical="center"/>
    </xf>
    <xf numFmtId="176" fontId="13" fillId="0" borderId="5" xfId="1" applyNumberFormat="1" applyFont="1" applyFill="1" applyBorder="1" applyAlignment="1">
      <alignment horizontal="right" vertical="center"/>
    </xf>
    <xf numFmtId="0" fontId="13" fillId="0" borderId="6" xfId="0" applyFont="1" applyFill="1" applyBorder="1" applyAlignment="1">
      <alignment horizontal="left" vertical="distributed"/>
    </xf>
    <xf numFmtId="0" fontId="13" fillId="0" borderId="32" xfId="0" applyFont="1" applyFill="1" applyBorder="1" applyAlignment="1">
      <alignment horizontal="center" vertical="center"/>
    </xf>
    <xf numFmtId="0" fontId="13" fillId="0" borderId="33" xfId="0" applyFont="1" applyFill="1" applyBorder="1" applyAlignment="1">
      <alignment horizontal="left" vertical="center" indent="1"/>
    </xf>
    <xf numFmtId="0" fontId="13" fillId="0" borderId="34" xfId="0" applyFont="1" applyFill="1" applyBorder="1" applyAlignment="1">
      <alignment horizontal="left" vertical="center"/>
    </xf>
    <xf numFmtId="0" fontId="13" fillId="0" borderId="33" xfId="0" applyFont="1" applyFill="1" applyBorder="1" applyAlignment="1">
      <alignment horizontal="center" vertical="center"/>
    </xf>
    <xf numFmtId="177" fontId="13" fillId="0" borderId="33" xfId="0" applyNumberFormat="1" applyFont="1" applyFill="1" applyBorder="1">
      <alignment vertical="center"/>
    </xf>
    <xf numFmtId="176" fontId="13" fillId="0" borderId="33" xfId="1" applyNumberFormat="1" applyFont="1" applyFill="1" applyBorder="1" applyAlignment="1">
      <alignment horizontal="right" vertical="center"/>
    </xf>
    <xf numFmtId="176" fontId="13" fillId="0" borderId="33" xfId="1" applyNumberFormat="1" applyFont="1" applyFill="1" applyBorder="1" applyAlignment="1">
      <alignment vertical="center"/>
    </xf>
    <xf numFmtId="38" fontId="13" fillId="0" borderId="33" xfId="1" applyFont="1" applyFill="1" applyBorder="1" applyAlignment="1">
      <alignment vertical="center"/>
    </xf>
    <xf numFmtId="38" fontId="13" fillId="0" borderId="34" xfId="1" applyFont="1" applyFill="1" applyBorder="1" applyAlignment="1">
      <alignment vertical="center"/>
    </xf>
    <xf numFmtId="0" fontId="13" fillId="0" borderId="35" xfId="0" applyFont="1" applyFill="1" applyBorder="1" applyAlignment="1">
      <alignment horizontal="left" vertical="distributed"/>
    </xf>
    <xf numFmtId="0" fontId="13" fillId="0" borderId="7" xfId="0" applyFont="1" applyFill="1" applyBorder="1">
      <alignment vertical="center"/>
    </xf>
    <xf numFmtId="0" fontId="13" fillId="0" borderId="29" xfId="0" applyFont="1" applyFill="1" applyBorder="1">
      <alignment vertical="center"/>
    </xf>
    <xf numFmtId="0" fontId="13" fillId="0" borderId="30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left" vertical="center"/>
    </xf>
    <xf numFmtId="0" fontId="13" fillId="0" borderId="7" xfId="0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left" vertical="center"/>
    </xf>
    <xf numFmtId="0" fontId="16" fillId="0" borderId="0" xfId="0" applyFont="1" applyFill="1">
      <alignment vertical="center"/>
    </xf>
    <xf numFmtId="0" fontId="13" fillId="0" borderId="33" xfId="0" applyFont="1" applyFill="1" applyBorder="1" applyAlignment="1">
      <alignment horizontal="left" vertical="center"/>
    </xf>
    <xf numFmtId="0" fontId="13" fillId="0" borderId="29" xfId="0" applyFont="1" applyFill="1" applyBorder="1" applyAlignment="1">
      <alignment horizontal="left" vertical="center" wrapText="1"/>
    </xf>
    <xf numFmtId="179" fontId="13" fillId="0" borderId="4" xfId="0" applyNumberFormat="1" applyFont="1" applyFill="1" applyBorder="1" applyAlignment="1">
      <alignment horizontal="right" vertical="center"/>
    </xf>
    <xf numFmtId="179" fontId="13" fillId="0" borderId="6" xfId="0" applyNumberFormat="1" applyFont="1" applyFill="1" applyBorder="1" applyAlignment="1">
      <alignment horizontal="right" vertical="center"/>
    </xf>
    <xf numFmtId="176" fontId="13" fillId="0" borderId="4" xfId="1" applyNumberFormat="1" applyFont="1" applyFill="1" applyBorder="1" applyAlignment="1">
      <alignment horizontal="left" vertical="center"/>
    </xf>
    <xf numFmtId="0" fontId="13" fillId="0" borderId="42" xfId="0" applyFont="1" applyFill="1" applyBorder="1">
      <alignment vertical="center"/>
    </xf>
    <xf numFmtId="0" fontId="13" fillId="0" borderId="42" xfId="0" applyFont="1" applyFill="1" applyBorder="1" applyAlignment="1">
      <alignment horizontal="center" vertical="center"/>
    </xf>
    <xf numFmtId="178" fontId="13" fillId="0" borderId="42" xfId="0" applyNumberFormat="1" applyFont="1" applyFill="1" applyBorder="1">
      <alignment vertical="center"/>
    </xf>
    <xf numFmtId="176" fontId="13" fillId="0" borderId="42" xfId="1" applyNumberFormat="1" applyFont="1" applyFill="1" applyBorder="1" applyAlignment="1">
      <alignment vertical="center"/>
    </xf>
    <xf numFmtId="0" fontId="13" fillId="0" borderId="34" xfId="0" applyFont="1" applyFill="1" applyBorder="1">
      <alignment vertical="center"/>
    </xf>
    <xf numFmtId="178" fontId="13" fillId="0" borderId="0" xfId="0" applyNumberFormat="1" applyFont="1" applyFill="1">
      <alignment vertical="center"/>
    </xf>
    <xf numFmtId="0" fontId="13" fillId="0" borderId="3" xfId="0" applyFont="1" applyFill="1" applyBorder="1">
      <alignment vertical="center"/>
    </xf>
    <xf numFmtId="0" fontId="13" fillId="0" borderId="5" xfId="0" applyFont="1" applyFill="1" applyBorder="1" applyAlignment="1">
      <alignment horizontal="left" vertical="center" indent="1"/>
    </xf>
    <xf numFmtId="0" fontId="13" fillId="0" borderId="15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vertical="center"/>
    </xf>
    <xf numFmtId="176" fontId="13" fillId="6" borderId="3" xfId="1" applyNumberFormat="1" applyFont="1" applyFill="1" applyBorder="1" applyAlignment="1">
      <alignment vertical="center"/>
    </xf>
    <xf numFmtId="176" fontId="13" fillId="6" borderId="7" xfId="1" applyNumberFormat="1" applyFont="1" applyFill="1" applyBorder="1" applyAlignment="1">
      <alignment vertical="center"/>
    </xf>
    <xf numFmtId="0" fontId="28" fillId="0" borderId="15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28" fillId="0" borderId="1" xfId="0" applyFont="1" applyBorder="1" applyAlignment="1">
      <alignment horizontal="left" vertical="center"/>
    </xf>
    <xf numFmtId="0" fontId="28" fillId="0" borderId="7" xfId="0" applyFont="1" applyBorder="1" applyAlignment="1">
      <alignment horizontal="left" vertical="center"/>
    </xf>
    <xf numFmtId="0" fontId="28" fillId="0" borderId="1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8" fillId="0" borderId="5" xfId="0" applyFont="1" applyBorder="1" applyAlignment="1">
      <alignment horizontal="left" vertical="center"/>
    </xf>
    <xf numFmtId="0" fontId="28" fillId="0" borderId="5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2" fillId="0" borderId="40" xfId="0" applyFont="1" applyBorder="1" applyAlignment="1">
      <alignment horizontal="center" vertical="center"/>
    </xf>
    <xf numFmtId="0" fontId="32" fillId="0" borderId="32" xfId="0" applyFont="1" applyBorder="1" applyAlignment="1">
      <alignment horizontal="center" vertical="center"/>
    </xf>
    <xf numFmtId="0" fontId="32" fillId="0" borderId="42" xfId="0" applyFont="1" applyBorder="1" applyAlignment="1">
      <alignment horizontal="center" vertical="center"/>
    </xf>
    <xf numFmtId="0" fontId="32" fillId="0" borderId="33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32" fillId="0" borderId="24" xfId="0" applyFont="1" applyBorder="1" applyAlignment="1">
      <alignment horizontal="center" vertical="center"/>
    </xf>
    <xf numFmtId="0" fontId="32" fillId="0" borderId="43" xfId="0" applyFont="1" applyBorder="1" applyAlignment="1">
      <alignment horizontal="center" vertical="center"/>
    </xf>
    <xf numFmtId="0" fontId="32" fillId="0" borderId="35" xfId="0" applyFont="1" applyBorder="1" applyAlignment="1">
      <alignment horizontal="center" vertical="center"/>
    </xf>
    <xf numFmtId="10" fontId="28" fillId="0" borderId="5" xfId="0" applyNumberFormat="1" applyFont="1" applyBorder="1" applyAlignment="1">
      <alignment horizontal="left" vertical="center"/>
    </xf>
    <xf numFmtId="177" fontId="28" fillId="0" borderId="5" xfId="0" applyNumberFormat="1" applyFont="1" applyBorder="1" applyAlignment="1">
      <alignment horizontal="center" vertical="center"/>
    </xf>
    <xf numFmtId="177" fontId="28" fillId="0" borderId="7" xfId="0" applyNumberFormat="1" applyFont="1" applyBorder="1" applyAlignment="1">
      <alignment horizontal="center" vertical="center"/>
    </xf>
    <xf numFmtId="38" fontId="28" fillId="0" borderId="5" xfId="1" applyFont="1" applyBorder="1" applyAlignment="1">
      <alignment horizontal="right" vertical="center"/>
    </xf>
    <xf numFmtId="38" fontId="28" fillId="0" borderId="7" xfId="1" applyFont="1" applyBorder="1" applyAlignment="1">
      <alignment horizontal="right" vertical="center"/>
    </xf>
    <xf numFmtId="38" fontId="28" fillId="0" borderId="6" xfId="1" applyFont="1" applyBorder="1" applyAlignment="1">
      <alignment horizontal="right" vertical="center"/>
    </xf>
    <xf numFmtId="38" fontId="28" fillId="0" borderId="30" xfId="1" applyFont="1" applyBorder="1" applyAlignment="1">
      <alignment horizontal="right" vertical="center"/>
    </xf>
    <xf numFmtId="0" fontId="28" fillId="0" borderId="5" xfId="0" applyFont="1" applyBorder="1" applyAlignment="1">
      <alignment horizontal="right" vertical="center"/>
    </xf>
    <xf numFmtId="0" fontId="28" fillId="0" borderId="7" xfId="0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38" fontId="28" fillId="0" borderId="5" xfId="1" applyFont="1" applyBorder="1" applyAlignment="1">
      <alignment horizontal="center" vertical="center"/>
    </xf>
    <xf numFmtId="38" fontId="28" fillId="0" borderId="10" xfId="1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38" fontId="4" fillId="0" borderId="48" xfId="1" applyFont="1" applyBorder="1" applyAlignment="1">
      <alignment horizontal="right" vertical="center"/>
    </xf>
    <xf numFmtId="38" fontId="4" fillId="0" borderId="49" xfId="1" applyFont="1" applyBorder="1" applyAlignment="1">
      <alignment horizontal="right" vertical="center"/>
    </xf>
    <xf numFmtId="38" fontId="4" fillId="0" borderId="50" xfId="1" applyFont="1" applyBorder="1" applyAlignment="1">
      <alignment horizontal="right" vertical="center"/>
    </xf>
    <xf numFmtId="38" fontId="4" fillId="0" borderId="29" xfId="1" applyFont="1" applyBorder="1" applyAlignment="1">
      <alignment horizontal="right" vertical="center"/>
    </xf>
    <xf numFmtId="38" fontId="4" fillId="0" borderId="47" xfId="1" applyFont="1" applyBorder="1" applyAlignment="1">
      <alignment horizontal="right" vertical="center"/>
    </xf>
    <xf numFmtId="38" fontId="4" fillId="0" borderId="28" xfId="1" applyFont="1" applyBorder="1" applyAlignment="1">
      <alignment horizontal="right" vertical="center"/>
    </xf>
    <xf numFmtId="38" fontId="4" fillId="0" borderId="48" xfId="0" applyNumberFormat="1" applyFont="1" applyBorder="1" applyAlignment="1">
      <alignment horizontal="right" vertical="center"/>
    </xf>
    <xf numFmtId="0" fontId="4" fillId="0" borderId="49" xfId="0" applyFont="1" applyBorder="1" applyAlignment="1">
      <alignment horizontal="right" vertical="center"/>
    </xf>
    <xf numFmtId="0" fontId="4" fillId="0" borderId="50" xfId="0" applyFont="1" applyBorder="1" applyAlignment="1">
      <alignment horizontal="right" vertical="center"/>
    </xf>
    <xf numFmtId="0" fontId="4" fillId="0" borderId="25" xfId="0" applyFont="1" applyBorder="1" applyAlignment="1">
      <alignment horizontal="right" vertical="center"/>
    </xf>
    <xf numFmtId="0" fontId="4" fillId="0" borderId="52" xfId="0" applyFont="1" applyBorder="1" applyAlignment="1">
      <alignment horizontal="right" vertical="center"/>
    </xf>
    <xf numFmtId="0" fontId="4" fillId="0" borderId="46" xfId="0" applyFont="1" applyBorder="1" applyAlignment="1">
      <alignment horizontal="right" vertical="center"/>
    </xf>
    <xf numFmtId="0" fontId="4" fillId="0" borderId="3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8" fillId="0" borderId="36" xfId="0" applyFont="1" applyBorder="1" applyAlignment="1">
      <alignment horizontal="center" vertical="center"/>
    </xf>
    <xf numFmtId="0" fontId="28" fillId="0" borderId="17" xfId="0" applyFont="1" applyBorder="1" applyAlignment="1">
      <alignment horizontal="center" vertical="center"/>
    </xf>
    <xf numFmtId="0" fontId="28" fillId="0" borderId="53" xfId="0" applyFont="1" applyBorder="1" applyAlignment="1">
      <alignment horizontal="center" vertical="center"/>
    </xf>
    <xf numFmtId="0" fontId="28" fillId="0" borderId="37" xfId="0" applyFont="1" applyBorder="1" applyAlignment="1">
      <alignment horizontal="center" vertical="center"/>
    </xf>
    <xf numFmtId="0" fontId="28" fillId="0" borderId="47" xfId="0" applyFont="1" applyBorder="1" applyAlignment="1">
      <alignment horizontal="center" vertical="center"/>
    </xf>
    <xf numFmtId="0" fontId="28" fillId="0" borderId="55" xfId="0" applyFont="1" applyBorder="1" applyAlignment="1">
      <alignment horizontal="center" vertical="center"/>
    </xf>
    <xf numFmtId="38" fontId="28" fillId="0" borderId="26" xfId="1" applyFont="1" applyBorder="1" applyAlignment="1">
      <alignment horizontal="right" vertical="center"/>
    </xf>
    <xf numFmtId="9" fontId="28" fillId="0" borderId="5" xfId="0" applyNumberFormat="1" applyFont="1" applyBorder="1" applyAlignment="1">
      <alignment horizontal="left" vertical="center"/>
    </xf>
    <xf numFmtId="9" fontId="28" fillId="0" borderId="7" xfId="0" applyNumberFormat="1" applyFont="1" applyBorder="1" applyAlignment="1">
      <alignment horizontal="left" vertical="center"/>
    </xf>
    <xf numFmtId="38" fontId="28" fillId="0" borderId="7" xfId="1" applyFont="1" applyBorder="1" applyAlignment="1">
      <alignment horizontal="center" vertical="center"/>
    </xf>
    <xf numFmtId="38" fontId="28" fillId="0" borderId="5" xfId="1" applyFont="1" applyBorder="1" applyAlignment="1">
      <alignment vertical="center"/>
    </xf>
    <xf numFmtId="38" fontId="28" fillId="0" borderId="7" xfId="1" applyFont="1" applyBorder="1" applyAlignment="1">
      <alignment vertical="center"/>
    </xf>
    <xf numFmtId="10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8" fontId="31" fillId="0" borderId="6" xfId="1" applyFont="1" applyBorder="1" applyAlignment="1">
      <alignment horizontal="left" vertical="center" wrapText="1"/>
    </xf>
    <xf numFmtId="38" fontId="31" fillId="0" borderId="30" xfId="1" applyFont="1" applyBorder="1" applyAlignment="1">
      <alignment horizontal="left" vertical="center" wrapText="1"/>
    </xf>
    <xf numFmtId="0" fontId="21" fillId="0" borderId="0" xfId="4" applyFont="1" applyAlignment="1">
      <alignment horizontal="center" vertical="center"/>
    </xf>
    <xf numFmtId="0" fontId="21" fillId="0" borderId="0" xfId="4" applyFont="1" applyAlignment="1">
      <alignment horizontal="left" vertical="center"/>
    </xf>
    <xf numFmtId="0" fontId="21" fillId="0" borderId="0" xfId="4" applyFont="1" applyAlignment="1">
      <alignment horizontal="distributed" vertical="center"/>
    </xf>
    <xf numFmtId="0" fontId="19" fillId="0" borderId="0" xfId="4" applyFont="1" applyAlignment="1">
      <alignment horizontal="distributed" vertical="center" shrinkToFit="1"/>
    </xf>
    <xf numFmtId="0" fontId="19" fillId="0" borderId="12" xfId="4" applyFont="1" applyBorder="1" applyAlignment="1">
      <alignment horizontal="center" vertical="center" wrapText="1" shrinkToFit="1"/>
    </xf>
    <xf numFmtId="0" fontId="19" fillId="0" borderId="13" xfId="4" applyFont="1" applyBorder="1" applyAlignment="1">
      <alignment horizontal="center" vertical="center" wrapText="1" shrinkToFit="1"/>
    </xf>
    <xf numFmtId="0" fontId="19" fillId="0" borderId="17" xfId="3" applyFont="1" applyBorder="1" applyAlignment="1">
      <alignment horizontal="distributed" vertical="center" wrapText="1"/>
    </xf>
    <xf numFmtId="0" fontId="19" fillId="0" borderId="47" xfId="3" applyFont="1" applyBorder="1" applyAlignment="1">
      <alignment horizontal="distributed" vertical="center" wrapText="1"/>
    </xf>
    <xf numFmtId="0" fontId="19" fillId="0" borderId="17" xfId="3" applyFont="1" applyBorder="1" applyAlignment="1">
      <alignment horizontal="center" vertical="center"/>
    </xf>
    <xf numFmtId="0" fontId="19" fillId="0" borderId="47" xfId="3" applyFont="1" applyBorder="1" applyAlignment="1">
      <alignment horizontal="center" vertical="center"/>
    </xf>
    <xf numFmtId="0" fontId="19" fillId="0" borderId="16" xfId="3" applyFont="1" applyBorder="1" applyAlignment="1">
      <alignment horizontal="center" vertical="center"/>
    </xf>
    <xf numFmtId="0" fontId="19" fillId="0" borderId="18" xfId="3" applyFont="1" applyBorder="1" applyAlignment="1">
      <alignment horizontal="center" vertical="center"/>
    </xf>
    <xf numFmtId="0" fontId="19" fillId="0" borderId="21" xfId="3" applyFont="1" applyBorder="1" applyAlignment="1">
      <alignment horizontal="center" vertical="center"/>
    </xf>
    <xf numFmtId="0" fontId="19" fillId="0" borderId="0" xfId="3" applyFont="1" applyAlignment="1">
      <alignment horizontal="center" vertical="center"/>
    </xf>
    <xf numFmtId="0" fontId="19" fillId="0" borderId="27" xfId="3" applyFont="1" applyBorder="1" applyAlignment="1">
      <alignment horizontal="center" vertical="center"/>
    </xf>
    <xf numFmtId="0" fontId="19" fillId="0" borderId="29" xfId="3" applyFont="1" applyBorder="1" applyAlignment="1">
      <alignment horizontal="center" vertical="center"/>
    </xf>
    <xf numFmtId="0" fontId="19" fillId="0" borderId="28" xfId="3" applyFont="1" applyBorder="1" applyAlignment="1">
      <alignment horizontal="center" vertical="center"/>
    </xf>
    <xf numFmtId="0" fontId="19" fillId="0" borderId="49" xfId="3" applyFont="1" applyBorder="1" applyAlignment="1">
      <alignment horizontal="distributed" vertical="center" wrapText="1"/>
    </xf>
    <xf numFmtId="0" fontId="19" fillId="0" borderId="49" xfId="3" applyFont="1" applyBorder="1" applyAlignment="1">
      <alignment horizontal="center" vertical="center"/>
    </xf>
    <xf numFmtId="0" fontId="19" fillId="0" borderId="49" xfId="4" applyFont="1" applyBorder="1" applyAlignment="1">
      <alignment horizontal="distributed" vertical="center"/>
    </xf>
    <xf numFmtId="0" fontId="19" fillId="0" borderId="0" xfId="4" applyFont="1" applyAlignment="1">
      <alignment horizontal="distributed" vertical="center"/>
    </xf>
    <xf numFmtId="0" fontId="19" fillId="0" borderId="36" xfId="4" applyFont="1" applyBorder="1" applyAlignment="1">
      <alignment horizontal="distributed" vertical="center" wrapText="1" shrinkToFit="1"/>
    </xf>
    <xf numFmtId="0" fontId="19" fillId="0" borderId="17" xfId="4" applyFont="1" applyBorder="1" applyAlignment="1">
      <alignment horizontal="distributed" vertical="center" wrapText="1" shrinkToFit="1"/>
    </xf>
    <xf numFmtId="0" fontId="19" fillId="0" borderId="18" xfId="4" applyFont="1" applyBorder="1" applyAlignment="1">
      <alignment horizontal="distributed" vertical="center" wrapText="1" shrinkToFit="1"/>
    </xf>
    <xf numFmtId="0" fontId="19" fillId="0" borderId="22" xfId="4" applyFont="1" applyBorder="1" applyAlignment="1">
      <alignment horizontal="distributed" vertical="center" wrapText="1" shrinkToFit="1"/>
    </xf>
    <xf numFmtId="0" fontId="19" fillId="0" borderId="0" xfId="4" applyFont="1" applyAlignment="1">
      <alignment horizontal="distributed" vertical="center" wrapText="1" shrinkToFit="1"/>
    </xf>
    <xf numFmtId="0" fontId="19" fillId="0" borderId="27" xfId="4" applyFont="1" applyBorder="1" applyAlignment="1">
      <alignment horizontal="distributed" vertical="center" wrapText="1" shrinkToFit="1"/>
    </xf>
    <xf numFmtId="0" fontId="19" fillId="0" borderId="23" xfId="4" applyFont="1" applyBorder="1" applyAlignment="1">
      <alignment horizontal="distributed" vertical="center" wrapText="1" shrinkToFit="1"/>
    </xf>
    <xf numFmtId="0" fontId="19" fillId="0" borderId="52" xfId="4" applyFont="1" applyBorder="1" applyAlignment="1">
      <alignment horizontal="distributed" vertical="center" wrapText="1" shrinkToFit="1"/>
    </xf>
    <xf numFmtId="0" fontId="19" fillId="0" borderId="46" xfId="4" applyFont="1" applyBorder="1" applyAlignment="1">
      <alignment horizontal="distributed" vertical="center" wrapText="1" shrinkToFit="1"/>
    </xf>
    <xf numFmtId="0" fontId="19" fillId="0" borderId="62" xfId="4" applyFont="1" applyBorder="1" applyAlignment="1">
      <alignment horizontal="center" vertical="center" wrapText="1" shrinkToFit="1"/>
    </xf>
    <xf numFmtId="0" fontId="19" fillId="0" borderId="63" xfId="4" applyFont="1" applyBorder="1" applyAlignment="1">
      <alignment horizontal="center" vertical="center" wrapText="1" shrinkToFit="1"/>
    </xf>
    <xf numFmtId="0" fontId="19" fillId="0" borderId="16" xfId="4" applyFont="1" applyBorder="1" applyAlignment="1">
      <alignment horizontal="center" vertical="center" wrapText="1" shrinkToFit="1"/>
    </xf>
    <xf numFmtId="0" fontId="19" fillId="0" borderId="17" xfId="4" applyFont="1" applyBorder="1" applyAlignment="1">
      <alignment horizontal="center" vertical="center" wrapText="1" shrinkToFit="1"/>
    </xf>
    <xf numFmtId="0" fontId="19" fillId="0" borderId="53" xfId="4" applyFont="1" applyBorder="1" applyAlignment="1">
      <alignment horizontal="center" vertical="center" wrapText="1" shrinkToFit="1"/>
    </xf>
    <xf numFmtId="0" fontId="19" fillId="0" borderId="21" xfId="4" applyFont="1" applyBorder="1" applyAlignment="1">
      <alignment horizontal="center" vertical="center" wrapText="1" shrinkToFit="1"/>
    </xf>
    <xf numFmtId="0" fontId="19" fillId="0" borderId="0" xfId="4" applyFont="1" applyAlignment="1">
      <alignment horizontal="center" vertical="center" wrapText="1" shrinkToFit="1"/>
    </xf>
    <xf numFmtId="0" fontId="19" fillId="0" borderId="54" xfId="4" applyFont="1" applyBorder="1" applyAlignment="1">
      <alignment horizontal="center" vertical="center" wrapText="1" shrinkToFit="1"/>
    </xf>
    <xf numFmtId="0" fontId="19" fillId="0" borderId="25" xfId="4" applyFont="1" applyBorder="1" applyAlignment="1">
      <alignment horizontal="center" vertical="center" wrapText="1" shrinkToFit="1"/>
    </xf>
    <xf numFmtId="0" fontId="19" fillId="0" borderId="52" xfId="4" applyFont="1" applyBorder="1" applyAlignment="1">
      <alignment horizontal="center" vertical="center" wrapText="1" shrinkToFit="1"/>
    </xf>
    <xf numFmtId="0" fontId="19" fillId="0" borderId="56" xfId="4" applyFont="1" applyBorder="1" applyAlignment="1">
      <alignment horizontal="center" vertical="center" wrapText="1" shrinkToFit="1"/>
    </xf>
    <xf numFmtId="0" fontId="19" fillId="0" borderId="49" xfId="3" applyFont="1" applyBorder="1" applyAlignment="1">
      <alignment horizontal="left" vertical="center" shrinkToFit="1"/>
    </xf>
    <xf numFmtId="0" fontId="19" fillId="0" borderId="47" xfId="3" applyFont="1" applyBorder="1" applyAlignment="1">
      <alignment horizontal="left" vertical="center" shrinkToFit="1"/>
    </xf>
    <xf numFmtId="0" fontId="19" fillId="0" borderId="0" xfId="3" applyFont="1" applyAlignment="1">
      <alignment horizontal="left" vertical="center" shrinkToFit="1"/>
    </xf>
    <xf numFmtId="0" fontId="19" fillId="0" borderId="47" xfId="4" applyFont="1" applyBorder="1" applyAlignment="1">
      <alignment horizontal="distributed" vertical="center"/>
    </xf>
    <xf numFmtId="0" fontId="19" fillId="0" borderId="0" xfId="4" applyFont="1" applyAlignment="1">
      <alignment horizontal="left" vertical="center" shrinkToFit="1"/>
    </xf>
    <xf numFmtId="0" fontId="19" fillId="0" borderId="47" xfId="4" applyFont="1" applyBorder="1" applyAlignment="1">
      <alignment horizontal="left" vertical="center" shrinkToFit="1"/>
    </xf>
    <xf numFmtId="0" fontId="19" fillId="0" borderId="0" xfId="4" applyFont="1" applyAlignment="1">
      <alignment horizontal="left" vertical="center"/>
    </xf>
    <xf numFmtId="0" fontId="19" fillId="0" borderId="54" xfId="4" applyFont="1" applyBorder="1" applyAlignment="1">
      <alignment horizontal="left" vertical="center"/>
    </xf>
    <xf numFmtId="0" fontId="19" fillId="0" borderId="47" xfId="4" applyFont="1" applyBorder="1" applyAlignment="1">
      <alignment horizontal="left" vertical="center"/>
    </xf>
    <xf numFmtId="0" fontId="19" fillId="0" borderId="55" xfId="4" applyFont="1" applyBorder="1" applyAlignment="1">
      <alignment horizontal="left" vertical="center"/>
    </xf>
    <xf numFmtId="0" fontId="19" fillId="0" borderId="51" xfId="3" applyFont="1" applyBorder="1" applyAlignment="1">
      <alignment horizontal="center" vertical="center" wrapText="1"/>
    </xf>
    <xf numFmtId="0" fontId="19" fillId="0" borderId="49" xfId="3" applyFont="1" applyBorder="1" applyAlignment="1">
      <alignment horizontal="center" vertical="center" wrapText="1"/>
    </xf>
    <xf numFmtId="0" fontId="19" fillId="0" borderId="50" xfId="3" applyFont="1" applyBorder="1" applyAlignment="1">
      <alignment horizontal="center" vertical="center" wrapText="1"/>
    </xf>
    <xf numFmtId="0" fontId="19" fillId="0" borderId="37" xfId="3" applyFont="1" applyBorder="1" applyAlignment="1">
      <alignment horizontal="center" vertical="center" wrapText="1"/>
    </xf>
    <xf numFmtId="0" fontId="19" fillId="0" borderId="47" xfId="3" applyFont="1" applyBorder="1" applyAlignment="1">
      <alignment horizontal="center" vertical="center" wrapText="1"/>
    </xf>
    <xf numFmtId="0" fontId="19" fillId="0" borderId="28" xfId="3" applyFont="1" applyBorder="1" applyAlignment="1">
      <alignment horizontal="center" vertical="center" wrapText="1"/>
    </xf>
    <xf numFmtId="0" fontId="19" fillId="0" borderId="58" xfId="4" applyFont="1" applyBorder="1" applyAlignment="1">
      <alignment horizontal="center" vertical="center"/>
    </xf>
    <xf numFmtId="0" fontId="19" fillId="0" borderId="59" xfId="4" applyFont="1" applyBorder="1" applyAlignment="1">
      <alignment horizontal="center" vertical="center"/>
    </xf>
    <xf numFmtId="0" fontId="19" fillId="0" borderId="44" xfId="4" applyFont="1" applyBorder="1" applyAlignment="1">
      <alignment horizontal="center" vertical="center"/>
    </xf>
    <xf numFmtId="0" fontId="19" fillId="0" borderId="60" xfId="4" applyFont="1" applyBorder="1" applyAlignment="1">
      <alignment horizontal="center" vertical="center"/>
    </xf>
    <xf numFmtId="0" fontId="19" fillId="0" borderId="61" xfId="4" applyFont="1" applyBorder="1" applyAlignment="1">
      <alignment horizontal="center" vertical="center"/>
    </xf>
    <xf numFmtId="0" fontId="19" fillId="0" borderId="45" xfId="4" applyFont="1" applyBorder="1" applyAlignment="1">
      <alignment horizontal="center" vertical="center"/>
    </xf>
    <xf numFmtId="0" fontId="19" fillId="0" borderId="48" xfId="4" applyFont="1" applyBorder="1" applyAlignment="1">
      <alignment horizontal="center" vertical="center"/>
    </xf>
    <xf numFmtId="0" fontId="19" fillId="0" borderId="49" xfId="4" applyFont="1" applyBorder="1" applyAlignment="1">
      <alignment horizontal="center" vertical="center"/>
    </xf>
    <xf numFmtId="0" fontId="19" fillId="0" borderId="50" xfId="4" applyFont="1" applyBorder="1" applyAlignment="1">
      <alignment horizontal="center" vertical="center"/>
    </xf>
    <xf numFmtId="0" fontId="19" fillId="0" borderId="29" xfId="4" applyFont="1" applyBorder="1" applyAlignment="1">
      <alignment horizontal="center" vertical="center"/>
    </xf>
    <xf numFmtId="0" fontId="19" fillId="0" borderId="47" xfId="4" applyFont="1" applyBorder="1" applyAlignment="1">
      <alignment horizontal="center" vertical="center"/>
    </xf>
    <xf numFmtId="0" fontId="19" fillId="0" borderId="28" xfId="4" applyFont="1" applyBorder="1" applyAlignment="1">
      <alignment horizontal="center" vertical="center"/>
    </xf>
    <xf numFmtId="0" fontId="19" fillId="0" borderId="57" xfId="4" applyFont="1" applyBorder="1" applyAlignment="1">
      <alignment horizontal="center" vertical="center"/>
    </xf>
    <xf numFmtId="0" fontId="19" fillId="0" borderId="55" xfId="4" applyFont="1" applyBorder="1" applyAlignment="1">
      <alignment horizontal="center" vertical="center"/>
    </xf>
    <xf numFmtId="0" fontId="23" fillId="0" borderId="49" xfId="4" applyFont="1" applyBorder="1" applyAlignment="1">
      <alignment horizontal="right" vertical="center"/>
    </xf>
    <xf numFmtId="0" fontId="23" fillId="0" borderId="0" xfId="4" applyFont="1" applyAlignment="1">
      <alignment horizontal="right" vertical="center"/>
    </xf>
    <xf numFmtId="0" fontId="25" fillId="0" borderId="49" xfId="4" applyFont="1" applyBorder="1" applyAlignment="1">
      <alignment horizontal="right" vertical="center"/>
    </xf>
    <xf numFmtId="0" fontId="25" fillId="0" borderId="0" xfId="4" applyFont="1" applyAlignment="1">
      <alignment horizontal="right" vertical="center"/>
    </xf>
    <xf numFmtId="0" fontId="19" fillId="0" borderId="49" xfId="4" applyFont="1" applyBorder="1" applyAlignment="1">
      <alignment horizontal="left" vertical="center"/>
    </xf>
    <xf numFmtId="0" fontId="19" fillId="0" borderId="57" xfId="4" applyFont="1" applyBorder="1" applyAlignment="1">
      <alignment horizontal="left" vertical="center"/>
    </xf>
    <xf numFmtId="0" fontId="19" fillId="0" borderId="0" xfId="3" applyFont="1" applyAlignment="1">
      <alignment horizontal="distributed" vertical="center" wrapText="1"/>
    </xf>
    <xf numFmtId="0" fontId="19" fillId="0" borderId="0" xfId="4" applyFont="1" applyAlignment="1">
      <alignment horizontal="center" vertical="center"/>
    </xf>
    <xf numFmtId="38" fontId="25" fillId="6" borderId="0" xfId="1" applyFont="1" applyFill="1" applyBorder="1" applyAlignment="1">
      <alignment horizontal="right" vertical="center"/>
    </xf>
    <xf numFmtId="38" fontId="25" fillId="6" borderId="47" xfId="1" applyFont="1" applyFill="1" applyBorder="1" applyAlignment="1">
      <alignment horizontal="right" vertical="center"/>
    </xf>
    <xf numFmtId="0" fontId="25" fillId="0" borderId="0" xfId="3" applyFont="1" applyAlignment="1">
      <alignment horizontal="right" vertical="center"/>
    </xf>
    <xf numFmtId="0" fontId="25" fillId="0" borderId="47" xfId="3" applyFont="1" applyBorder="1" applyAlignment="1">
      <alignment horizontal="right" vertical="center"/>
    </xf>
    <xf numFmtId="0" fontId="19" fillId="0" borderId="52" xfId="3" applyFont="1" applyBorder="1" applyAlignment="1">
      <alignment horizontal="distributed" vertical="center" wrapText="1"/>
    </xf>
    <xf numFmtId="0" fontId="19" fillId="0" borderId="52" xfId="4" applyFont="1" applyBorder="1" applyAlignment="1">
      <alignment horizontal="left" vertical="center"/>
    </xf>
    <xf numFmtId="0" fontId="25" fillId="0" borderId="47" xfId="4" applyFont="1" applyBorder="1" applyAlignment="1">
      <alignment horizontal="right" vertical="center"/>
    </xf>
    <xf numFmtId="185" fontId="25" fillId="0" borderId="49" xfId="3" applyNumberFormat="1" applyFont="1" applyBorder="1" applyAlignment="1">
      <alignment horizontal="right" vertical="center"/>
    </xf>
    <xf numFmtId="185" fontId="25" fillId="0" borderId="0" xfId="3" applyNumberFormat="1" applyFont="1" applyAlignment="1">
      <alignment horizontal="right" vertical="center"/>
    </xf>
    <xf numFmtId="185" fontId="25" fillId="0" borderId="47" xfId="3" applyNumberFormat="1" applyFont="1" applyBorder="1" applyAlignment="1">
      <alignment horizontal="right" vertical="center"/>
    </xf>
    <xf numFmtId="0" fontId="25" fillId="0" borderId="49" xfId="3" applyFont="1" applyBorder="1" applyAlignment="1">
      <alignment horizontal="right" vertical="center"/>
    </xf>
    <xf numFmtId="0" fontId="13" fillId="0" borderId="41" xfId="0" applyFont="1" applyFill="1" applyBorder="1" applyAlignment="1">
      <alignment horizontal="center" vertical="center"/>
    </xf>
    <xf numFmtId="0" fontId="13" fillId="0" borderId="64" xfId="0" applyFont="1" applyFill="1" applyBorder="1" applyAlignment="1">
      <alignment horizontal="center" vertical="center"/>
    </xf>
    <xf numFmtId="0" fontId="13" fillId="0" borderId="65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left" vertical="center" indent="1"/>
    </xf>
    <xf numFmtId="0" fontId="13" fillId="0" borderId="7" xfId="0" applyFont="1" applyFill="1" applyBorder="1" applyAlignment="1">
      <alignment horizontal="left" vertical="center" inden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30" xfId="0" applyFont="1" applyFill="1" applyBorder="1" applyAlignment="1">
      <alignment horizontal="left" vertical="center" wrapText="1"/>
    </xf>
    <xf numFmtId="3" fontId="10" fillId="0" borderId="0" xfId="5" applyNumberFormat="1" applyFont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13" fillId="0" borderId="30" xfId="0" applyFont="1" applyBorder="1" applyAlignment="1">
      <alignment horizontal="left" vertical="center"/>
    </xf>
    <xf numFmtId="178" fontId="13" fillId="0" borderId="21" xfId="0" applyNumberFormat="1" applyFont="1" applyBorder="1" applyAlignment="1">
      <alignment horizontal="center" vertical="center"/>
    </xf>
    <xf numFmtId="178" fontId="13" fillId="0" borderId="0" xfId="0" applyNumberFormat="1" applyFont="1" applyAlignment="1">
      <alignment horizontal="center" vertical="center"/>
    </xf>
    <xf numFmtId="178" fontId="13" fillId="0" borderId="27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left" vertical="center" shrinkToFit="1"/>
    </xf>
    <xf numFmtId="49" fontId="13" fillId="0" borderId="10" xfId="0" applyNumberFormat="1" applyFont="1" applyBorder="1" applyAlignment="1">
      <alignment horizontal="left" vertical="center" shrinkToFit="1"/>
    </xf>
    <xf numFmtId="49" fontId="13" fillId="0" borderId="7" xfId="0" applyNumberFormat="1" applyFont="1" applyBorder="1" applyAlignment="1">
      <alignment horizontal="left" vertical="center" shrinkToFit="1"/>
    </xf>
    <xf numFmtId="0" fontId="13" fillId="0" borderId="1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183" fontId="13" fillId="0" borderId="1" xfId="0" applyNumberFormat="1" applyFont="1" applyBorder="1" applyAlignment="1">
      <alignment horizontal="center" vertical="center"/>
    </xf>
    <xf numFmtId="183" fontId="13" fillId="0" borderId="10" xfId="0" applyNumberFormat="1" applyFont="1" applyBorder="1" applyAlignment="1">
      <alignment horizontal="center" vertical="center"/>
    </xf>
    <xf numFmtId="183" fontId="13" fillId="0" borderId="7" xfId="0" applyNumberFormat="1" applyFont="1" applyBorder="1" applyAlignment="1">
      <alignment horizontal="center" vertical="center"/>
    </xf>
    <xf numFmtId="176" fontId="13" fillId="0" borderId="1" xfId="1" applyNumberFormat="1" applyFont="1" applyBorder="1" applyAlignment="1">
      <alignment horizontal="left" vertical="center"/>
    </xf>
    <xf numFmtId="176" fontId="13" fillId="0" borderId="10" xfId="1" applyNumberFormat="1" applyFont="1" applyBorder="1" applyAlignment="1">
      <alignment horizontal="left" vertical="center"/>
    </xf>
    <xf numFmtId="176" fontId="13" fillId="0" borderId="7" xfId="1" applyNumberFormat="1" applyFont="1" applyBorder="1" applyAlignment="1">
      <alignment horizontal="left" vertical="center"/>
    </xf>
    <xf numFmtId="38" fontId="13" fillId="0" borderId="1" xfId="1" applyFont="1" applyBorder="1" applyAlignment="1">
      <alignment horizontal="left" vertical="center"/>
    </xf>
    <xf numFmtId="38" fontId="13" fillId="0" borderId="10" xfId="1" applyFont="1" applyBorder="1" applyAlignment="1">
      <alignment horizontal="left" vertical="center"/>
    </xf>
    <xf numFmtId="38" fontId="13" fillId="0" borderId="7" xfId="1" applyFont="1" applyBorder="1" applyAlignment="1">
      <alignment horizontal="left" vertical="center"/>
    </xf>
  </cellXfs>
  <cellStyles count="6">
    <cellStyle name="桁区切り" xfId="1" builtinId="6"/>
    <cellStyle name="標準" xfId="0" builtinId="0"/>
    <cellStyle name="標準 10" xfId="2"/>
    <cellStyle name="標準 2" xfId="3"/>
    <cellStyle name="標準_KagamiFormat" xfId="4"/>
    <cellStyle name="標準_諸経費計算書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400050</xdr:colOff>
      <xdr:row>4</xdr:row>
      <xdr:rowOff>161925</xdr:rowOff>
    </xdr:from>
    <xdr:to>
      <xdr:col>5</xdr:col>
      <xdr:colOff>542706</xdr:colOff>
      <xdr:row>6</xdr:row>
      <xdr:rowOff>85726</xdr:rowOff>
    </xdr:to>
    <xdr:sp macro="" textlink="" fLocksText="0">
      <xdr:nvSpPr>
        <xdr:cNvPr id="8285" name="正方形/長方形 35" descr="11&#10;">
          <a:extLst>
            <a:ext uri="{FF2B5EF4-FFF2-40B4-BE49-F238E27FC236}">
              <a16:creationId xmlns:a16="http://schemas.microsoft.com/office/drawing/2014/main" id="{A5536C43-598E-02EF-A146-7F93610F2FD6}"/>
            </a:ext>
          </a:extLst>
        </xdr:cNvPr>
        <xdr:cNvSpPr/>
      </xdr:nvSpPr>
      <xdr:spPr>
        <a:xfrm>
          <a:off x="4857750" y="962025"/>
          <a:ext cx="647700" cy="323850"/>
        </a:xfrm>
        <a:prstGeom prst="rect">
          <a:avLst/>
        </a:prstGeom>
        <a:noFill/>
        <a:ln>
          <a:noFill/>
        </a:ln>
      </xdr:spPr>
      <xdr:style>
        <a:lnRef idx="2">
          <a:schemeClr val="tx1"/>
        </a:lnRef>
        <a:fillRef idx="1">
          <a:schemeClr val="bg1"/>
        </a:fillRef>
        <a:effectRef idx="0">
          <a:schemeClr val="tx1"/>
        </a:effectRef>
        <a:fontRef idx="minor">
          <a:schemeClr val="tx1"/>
        </a:fontRef>
      </xdr:style>
      <xdr:txBody>
        <a:bodyPr vertOverflow="clip" anchor="ctr"/>
        <a:lstStyle/>
        <a:p>
          <a:pPr algn="ctr"/>
          <a:r>
            <a:rPr lang="ja-JP" altLang="en-US" sz="800">
              <a:latin typeface="ＭＳ 明朝" pitchFamily="17" charset="-128"/>
              <a:ea typeface="ＭＳ 明朝" pitchFamily="17" charset="-128"/>
            </a:rPr>
            <a:t>*処分費</a:t>
          </a:r>
        </a:p>
      </xdr:txBody>
    </xdr:sp>
    <xdr:clientData/>
  </xdr:twoCellAnchor>
  <xdr:twoCellAnchor>
    <xdr:from>
      <xdr:col>5</xdr:col>
      <xdr:colOff>1295400</xdr:colOff>
      <xdr:row>4</xdr:row>
      <xdr:rowOff>180975</xdr:rowOff>
    </xdr:from>
    <xdr:to>
      <xdr:col>6</xdr:col>
      <xdr:colOff>563671</xdr:colOff>
      <xdr:row>6</xdr:row>
      <xdr:rowOff>104776</xdr:rowOff>
    </xdr:to>
    <xdr:sp macro="" textlink="" fLocksText="0">
      <xdr:nvSpPr>
        <xdr:cNvPr id="8286" name="正方形/長方形 36" descr="11&#10;">
          <a:extLst>
            <a:ext uri="{FF2B5EF4-FFF2-40B4-BE49-F238E27FC236}">
              <a16:creationId xmlns:a16="http://schemas.microsoft.com/office/drawing/2014/main" id="{36950F3B-91B1-1D9B-D3AB-0939E071F3BA}"/>
            </a:ext>
          </a:extLst>
        </xdr:cNvPr>
        <xdr:cNvSpPr/>
      </xdr:nvSpPr>
      <xdr:spPr>
        <a:xfrm>
          <a:off x="6257925" y="981075"/>
          <a:ext cx="638175" cy="323850"/>
        </a:xfrm>
        <a:prstGeom prst="rect">
          <a:avLst/>
        </a:prstGeom>
        <a:noFill/>
        <a:ln>
          <a:noFill/>
        </a:ln>
      </xdr:spPr>
      <xdr:style>
        <a:lnRef idx="2">
          <a:schemeClr val="tx1"/>
        </a:lnRef>
        <a:fillRef idx="1">
          <a:schemeClr val="bg1"/>
        </a:fillRef>
        <a:effectRef idx="0">
          <a:schemeClr val="tx1"/>
        </a:effectRef>
        <a:fontRef idx="minor">
          <a:schemeClr val="tx1"/>
        </a:fontRef>
      </xdr:style>
      <xdr:txBody>
        <a:bodyPr vertOverflow="clip" anchor="ctr"/>
        <a:lstStyle/>
        <a:p>
          <a:pPr algn="ctr"/>
          <a:r>
            <a:rPr lang="ja-JP" altLang="en-US" sz="800">
              <a:latin typeface="ＭＳ 明朝" pitchFamily="17" charset="-128"/>
              <a:ea typeface="ＭＳ 明朝" pitchFamily="17" charset="-128"/>
            </a:rPr>
            <a:t>*処分費</a:t>
          </a:r>
        </a:p>
      </xdr:txBody>
    </xdr:sp>
    <xdr:clientData/>
  </xdr:twoCellAnchor>
  <xdr:twoCellAnchor>
    <xdr:from>
      <xdr:col>6</xdr:col>
      <xdr:colOff>1263015</xdr:colOff>
      <xdr:row>4</xdr:row>
      <xdr:rowOff>163830</xdr:rowOff>
    </xdr:from>
    <xdr:to>
      <xdr:col>7</xdr:col>
      <xdr:colOff>542010</xdr:colOff>
      <xdr:row>6</xdr:row>
      <xdr:rowOff>87631</xdr:rowOff>
    </xdr:to>
    <xdr:sp macro="" textlink="" fLocksText="0">
      <xdr:nvSpPr>
        <xdr:cNvPr id="8287" name="正方形/長方形 37" descr="11&#10;">
          <a:extLst>
            <a:ext uri="{FF2B5EF4-FFF2-40B4-BE49-F238E27FC236}">
              <a16:creationId xmlns:a16="http://schemas.microsoft.com/office/drawing/2014/main" id="{45BFD311-4AEE-D7D2-1B89-4E9F8524FB11}"/>
            </a:ext>
          </a:extLst>
        </xdr:cNvPr>
        <xdr:cNvSpPr/>
      </xdr:nvSpPr>
      <xdr:spPr>
        <a:xfrm>
          <a:off x="7610475" y="962025"/>
          <a:ext cx="657225" cy="323850"/>
        </a:xfrm>
        <a:prstGeom prst="rect">
          <a:avLst/>
        </a:prstGeom>
        <a:noFill/>
        <a:ln>
          <a:noFill/>
        </a:ln>
      </xdr:spPr>
      <xdr:style>
        <a:lnRef idx="2">
          <a:schemeClr val="tx1"/>
        </a:lnRef>
        <a:fillRef idx="1">
          <a:schemeClr val="bg1"/>
        </a:fillRef>
        <a:effectRef idx="0">
          <a:schemeClr val="tx1"/>
        </a:effectRef>
        <a:fontRef idx="minor">
          <a:schemeClr val="tx1"/>
        </a:fontRef>
      </xdr:style>
      <xdr:txBody>
        <a:bodyPr vertOverflow="clip" anchor="ctr"/>
        <a:lstStyle/>
        <a:p>
          <a:pPr algn="ctr"/>
          <a:r>
            <a:rPr lang="ja-JP" altLang="en-US" sz="800">
              <a:latin typeface="ＭＳ 明朝" pitchFamily="17" charset="-128"/>
              <a:ea typeface="ＭＳ 明朝" pitchFamily="17" charset="-128"/>
            </a:rPr>
            <a:t>*処分費</a:t>
          </a:r>
        </a:p>
      </xdr:txBody>
    </xdr:sp>
    <xdr:clientData/>
  </xdr:twoCellAnchor>
  <xdr:twoCellAnchor>
    <xdr:from>
      <xdr:col>4</xdr:col>
      <xdr:colOff>390525</xdr:colOff>
      <xdr:row>6</xdr:row>
      <xdr:rowOff>180975</xdr:rowOff>
    </xdr:from>
    <xdr:to>
      <xdr:col>5</xdr:col>
      <xdr:colOff>541663</xdr:colOff>
      <xdr:row>8</xdr:row>
      <xdr:rowOff>104776</xdr:rowOff>
    </xdr:to>
    <xdr:sp macro="" textlink="" fLocksText="0">
      <xdr:nvSpPr>
        <xdr:cNvPr id="8288" name="正方形/長方形 38" descr="11&#10;">
          <a:extLst>
            <a:ext uri="{FF2B5EF4-FFF2-40B4-BE49-F238E27FC236}">
              <a16:creationId xmlns:a16="http://schemas.microsoft.com/office/drawing/2014/main" id="{A7BF3651-4017-02D6-5234-F7FC96D9DC9F}"/>
            </a:ext>
          </a:extLst>
        </xdr:cNvPr>
        <xdr:cNvSpPr/>
      </xdr:nvSpPr>
      <xdr:spPr>
        <a:xfrm>
          <a:off x="4848225" y="1381125"/>
          <a:ext cx="647700" cy="323850"/>
        </a:xfrm>
        <a:prstGeom prst="rect">
          <a:avLst/>
        </a:prstGeom>
        <a:noFill/>
        <a:ln>
          <a:noFill/>
        </a:ln>
      </xdr:spPr>
      <xdr:style>
        <a:lnRef idx="2">
          <a:schemeClr val="tx1"/>
        </a:lnRef>
        <a:fillRef idx="1">
          <a:schemeClr val="bg1"/>
        </a:fillRef>
        <a:effectRef idx="0">
          <a:schemeClr val="tx1"/>
        </a:effectRef>
        <a:fontRef idx="minor">
          <a:schemeClr val="tx1"/>
        </a:fontRef>
      </xdr:style>
      <xdr:txBody>
        <a:bodyPr vertOverflow="clip" anchor="ctr"/>
        <a:lstStyle/>
        <a:p>
          <a:pPr algn="ctr"/>
          <a:r>
            <a:rPr lang="ja-JP" altLang="en-US" sz="800">
              <a:latin typeface="ＭＳ 明朝" pitchFamily="17" charset="-128"/>
              <a:ea typeface="ＭＳ 明朝" pitchFamily="17" charset="-128"/>
            </a:rPr>
            <a:t>*処分費</a:t>
          </a:r>
        </a:p>
      </xdr:txBody>
    </xdr:sp>
    <xdr:clientData/>
  </xdr:twoCellAnchor>
  <xdr:twoCellAnchor>
    <xdr:from>
      <xdr:col>4</xdr:col>
      <xdr:colOff>419100</xdr:colOff>
      <xdr:row>8</xdr:row>
      <xdr:rowOff>152400</xdr:rowOff>
    </xdr:from>
    <xdr:to>
      <xdr:col>5</xdr:col>
      <xdr:colOff>561793</xdr:colOff>
      <xdr:row>10</xdr:row>
      <xdr:rowOff>76201</xdr:rowOff>
    </xdr:to>
    <xdr:sp macro="" textlink="" fLocksText="0">
      <xdr:nvSpPr>
        <xdr:cNvPr id="8289" name="正方形/長方形 41" descr="11&#10;">
          <a:extLst>
            <a:ext uri="{FF2B5EF4-FFF2-40B4-BE49-F238E27FC236}">
              <a16:creationId xmlns:a16="http://schemas.microsoft.com/office/drawing/2014/main" id="{819BB481-849E-F43B-D268-50008FC776A1}"/>
            </a:ext>
          </a:extLst>
        </xdr:cNvPr>
        <xdr:cNvSpPr/>
      </xdr:nvSpPr>
      <xdr:spPr>
        <a:xfrm>
          <a:off x="4876800" y="1752600"/>
          <a:ext cx="647700" cy="323850"/>
        </a:xfrm>
        <a:prstGeom prst="rect">
          <a:avLst/>
        </a:prstGeom>
        <a:noFill/>
        <a:ln>
          <a:noFill/>
        </a:ln>
      </xdr:spPr>
      <xdr:style>
        <a:lnRef idx="2">
          <a:schemeClr val="tx1"/>
        </a:lnRef>
        <a:fillRef idx="1">
          <a:schemeClr val="bg1"/>
        </a:fillRef>
        <a:effectRef idx="0">
          <a:schemeClr val="tx1"/>
        </a:effectRef>
        <a:fontRef idx="minor">
          <a:schemeClr val="tx1"/>
        </a:fontRef>
      </xdr:style>
      <xdr:txBody>
        <a:bodyPr vertOverflow="clip" anchor="ctr"/>
        <a:lstStyle/>
        <a:p>
          <a:pPr algn="ctr"/>
          <a:r>
            <a:rPr lang="ja-JP" altLang="en-US" sz="800">
              <a:latin typeface="ＭＳ 明朝" pitchFamily="17" charset="-128"/>
              <a:ea typeface="ＭＳ 明朝" pitchFamily="17" charset="-128"/>
            </a:rPr>
            <a:t>*処分費</a:t>
          </a:r>
        </a:p>
      </xdr:txBody>
    </xdr:sp>
    <xdr:clientData/>
  </xdr:twoCellAnchor>
  <xdr:twoCellAnchor>
    <xdr:from>
      <xdr:col>4</xdr:col>
      <xdr:colOff>428625</xdr:colOff>
      <xdr:row>10</xdr:row>
      <xdr:rowOff>152400</xdr:rowOff>
    </xdr:from>
    <xdr:to>
      <xdr:col>5</xdr:col>
      <xdr:colOff>571318</xdr:colOff>
      <xdr:row>12</xdr:row>
      <xdr:rowOff>76201</xdr:rowOff>
    </xdr:to>
    <xdr:sp macro="" textlink="" fLocksText="0">
      <xdr:nvSpPr>
        <xdr:cNvPr id="8290" name="正方形/長方形 44" descr="11&#10;">
          <a:extLst>
            <a:ext uri="{FF2B5EF4-FFF2-40B4-BE49-F238E27FC236}">
              <a16:creationId xmlns:a16="http://schemas.microsoft.com/office/drawing/2014/main" id="{A3FFC8A8-01FA-0B31-20F2-0C2EAEF68B9A}"/>
            </a:ext>
          </a:extLst>
        </xdr:cNvPr>
        <xdr:cNvSpPr/>
      </xdr:nvSpPr>
      <xdr:spPr>
        <a:xfrm>
          <a:off x="4886325" y="2152650"/>
          <a:ext cx="647700" cy="323850"/>
        </a:xfrm>
        <a:prstGeom prst="rect">
          <a:avLst/>
        </a:prstGeom>
        <a:noFill/>
        <a:ln>
          <a:noFill/>
        </a:ln>
      </xdr:spPr>
      <xdr:style>
        <a:lnRef idx="2">
          <a:schemeClr val="tx1"/>
        </a:lnRef>
        <a:fillRef idx="1">
          <a:schemeClr val="bg1"/>
        </a:fillRef>
        <a:effectRef idx="0">
          <a:schemeClr val="tx1"/>
        </a:effectRef>
        <a:fontRef idx="minor">
          <a:schemeClr val="tx1"/>
        </a:fontRef>
      </xdr:style>
      <xdr:txBody>
        <a:bodyPr vertOverflow="clip" anchor="ctr"/>
        <a:lstStyle/>
        <a:p>
          <a:pPr algn="ctr"/>
          <a:r>
            <a:rPr lang="ja-JP" altLang="en-US" sz="800">
              <a:latin typeface="ＭＳ 明朝" pitchFamily="17" charset="-128"/>
              <a:ea typeface="ＭＳ 明朝" pitchFamily="17" charset="-128"/>
            </a:rPr>
            <a:t>*処分費</a:t>
          </a:r>
        </a:p>
      </xdr:txBody>
    </xdr:sp>
    <xdr:clientData/>
  </xdr:twoCellAnchor>
  <xdr:twoCellAnchor>
    <xdr:from>
      <xdr:col>5</xdr:col>
      <xdr:colOff>1263015</xdr:colOff>
      <xdr:row>10</xdr:row>
      <xdr:rowOff>161925</xdr:rowOff>
    </xdr:from>
    <xdr:to>
      <xdr:col>6</xdr:col>
      <xdr:colOff>510438</xdr:colOff>
      <xdr:row>12</xdr:row>
      <xdr:rowOff>85726</xdr:rowOff>
    </xdr:to>
    <xdr:sp macro="" textlink="" fLocksText="0">
      <xdr:nvSpPr>
        <xdr:cNvPr id="8291" name="正方形/長方形 45" descr="11&#10;">
          <a:extLst>
            <a:ext uri="{FF2B5EF4-FFF2-40B4-BE49-F238E27FC236}">
              <a16:creationId xmlns:a16="http://schemas.microsoft.com/office/drawing/2014/main" id="{B0C7F792-F50B-2039-804F-A06B3BBF7698}"/>
            </a:ext>
          </a:extLst>
        </xdr:cNvPr>
        <xdr:cNvSpPr/>
      </xdr:nvSpPr>
      <xdr:spPr>
        <a:xfrm>
          <a:off x="6229350" y="2162175"/>
          <a:ext cx="628650" cy="323850"/>
        </a:xfrm>
        <a:prstGeom prst="rect">
          <a:avLst/>
        </a:prstGeom>
        <a:noFill/>
        <a:ln>
          <a:noFill/>
        </a:ln>
      </xdr:spPr>
      <xdr:style>
        <a:lnRef idx="2">
          <a:schemeClr val="tx1"/>
        </a:lnRef>
        <a:fillRef idx="1">
          <a:schemeClr val="bg1"/>
        </a:fillRef>
        <a:effectRef idx="0">
          <a:schemeClr val="tx1"/>
        </a:effectRef>
        <a:fontRef idx="minor">
          <a:schemeClr val="tx1"/>
        </a:fontRef>
      </xdr:style>
      <xdr:txBody>
        <a:bodyPr vertOverflow="clip" anchor="ctr"/>
        <a:lstStyle/>
        <a:p>
          <a:pPr algn="ctr"/>
          <a:r>
            <a:rPr lang="ja-JP" altLang="en-US" sz="800">
              <a:latin typeface="ＭＳ 明朝" pitchFamily="17" charset="-128"/>
              <a:ea typeface="ＭＳ 明朝" pitchFamily="17" charset="-128"/>
            </a:rPr>
            <a:t>*処分費</a:t>
          </a:r>
        </a:p>
      </xdr:txBody>
    </xdr:sp>
    <xdr:clientData/>
  </xdr:twoCellAnchor>
  <xdr:twoCellAnchor>
    <xdr:from>
      <xdr:col>6</xdr:col>
      <xdr:colOff>1263015</xdr:colOff>
      <xdr:row>10</xdr:row>
      <xdr:rowOff>161925</xdr:rowOff>
    </xdr:from>
    <xdr:to>
      <xdr:col>7</xdr:col>
      <xdr:colOff>510438</xdr:colOff>
      <xdr:row>12</xdr:row>
      <xdr:rowOff>85726</xdr:rowOff>
    </xdr:to>
    <xdr:sp macro="" textlink="" fLocksText="0">
      <xdr:nvSpPr>
        <xdr:cNvPr id="8292" name="正方形/長方形 46" descr="11&#10;">
          <a:extLst>
            <a:ext uri="{FF2B5EF4-FFF2-40B4-BE49-F238E27FC236}">
              <a16:creationId xmlns:a16="http://schemas.microsoft.com/office/drawing/2014/main" id="{31E10C6B-2172-6A9C-B873-2051318A01C9}"/>
            </a:ext>
          </a:extLst>
        </xdr:cNvPr>
        <xdr:cNvSpPr/>
      </xdr:nvSpPr>
      <xdr:spPr>
        <a:xfrm>
          <a:off x="7610475" y="2162175"/>
          <a:ext cx="628650" cy="323850"/>
        </a:xfrm>
        <a:prstGeom prst="rect">
          <a:avLst/>
        </a:prstGeom>
        <a:noFill/>
        <a:ln>
          <a:noFill/>
        </a:ln>
      </xdr:spPr>
      <xdr:style>
        <a:lnRef idx="2">
          <a:schemeClr val="tx1"/>
        </a:lnRef>
        <a:fillRef idx="1">
          <a:schemeClr val="bg1"/>
        </a:fillRef>
        <a:effectRef idx="0">
          <a:schemeClr val="tx1"/>
        </a:effectRef>
        <a:fontRef idx="minor">
          <a:schemeClr val="tx1"/>
        </a:fontRef>
      </xdr:style>
      <xdr:txBody>
        <a:bodyPr vertOverflow="clip" anchor="ctr"/>
        <a:lstStyle/>
        <a:p>
          <a:pPr algn="ctr"/>
          <a:r>
            <a:rPr lang="ja-JP" altLang="en-US" sz="800">
              <a:latin typeface="ＭＳ 明朝" pitchFamily="17" charset="-128"/>
              <a:ea typeface="ＭＳ 明朝" pitchFamily="17" charset="-128"/>
            </a:rPr>
            <a:t>*処分費</a:t>
          </a:r>
        </a:p>
      </xdr:txBody>
    </xdr:sp>
    <xdr:clientData/>
  </xdr:twoCellAnchor>
  <xdr:twoCellAnchor>
    <xdr:from>
      <xdr:col>7</xdr:col>
      <xdr:colOff>1295400</xdr:colOff>
      <xdr:row>4</xdr:row>
      <xdr:rowOff>161925</xdr:rowOff>
    </xdr:from>
    <xdr:to>
      <xdr:col>8</xdr:col>
      <xdr:colOff>563671</xdr:colOff>
      <xdr:row>6</xdr:row>
      <xdr:rowOff>85726</xdr:rowOff>
    </xdr:to>
    <xdr:sp macro="" textlink="" fLocksText="0">
      <xdr:nvSpPr>
        <xdr:cNvPr id="8293" name="正方形/長方形 13" descr="11&#10;">
          <a:extLst>
            <a:ext uri="{FF2B5EF4-FFF2-40B4-BE49-F238E27FC236}">
              <a16:creationId xmlns:a16="http://schemas.microsoft.com/office/drawing/2014/main" id="{63012BA6-C00F-7446-381C-E24A80097E8A}"/>
            </a:ext>
          </a:extLst>
        </xdr:cNvPr>
        <xdr:cNvSpPr/>
      </xdr:nvSpPr>
      <xdr:spPr>
        <a:xfrm>
          <a:off x="9020175" y="962025"/>
          <a:ext cx="638175" cy="323850"/>
        </a:xfrm>
        <a:prstGeom prst="rect">
          <a:avLst/>
        </a:prstGeom>
        <a:noFill/>
        <a:ln>
          <a:noFill/>
        </a:ln>
      </xdr:spPr>
      <xdr:style>
        <a:lnRef idx="2">
          <a:schemeClr val="tx1"/>
        </a:lnRef>
        <a:fillRef idx="1">
          <a:schemeClr val="bg1"/>
        </a:fillRef>
        <a:effectRef idx="0">
          <a:schemeClr val="tx1"/>
        </a:effectRef>
        <a:fontRef idx="minor">
          <a:schemeClr val="tx1"/>
        </a:fontRef>
      </xdr:style>
      <xdr:txBody>
        <a:bodyPr vertOverflow="clip" anchor="ctr"/>
        <a:lstStyle/>
        <a:p>
          <a:pPr algn="ctr"/>
          <a:r>
            <a:rPr lang="ja-JP" altLang="en-US" sz="800">
              <a:latin typeface="ＭＳ 明朝" pitchFamily="17" charset="-128"/>
              <a:ea typeface="ＭＳ 明朝" pitchFamily="17" charset="-128"/>
            </a:rPr>
            <a:t>*処分費</a:t>
          </a:r>
        </a:p>
      </xdr:txBody>
    </xdr:sp>
    <xdr:clientData/>
  </xdr:twoCellAnchor>
  <xdr:twoCellAnchor>
    <xdr:from>
      <xdr:col>7</xdr:col>
      <xdr:colOff>1263015</xdr:colOff>
      <xdr:row>6</xdr:row>
      <xdr:rowOff>161925</xdr:rowOff>
    </xdr:from>
    <xdr:to>
      <xdr:col>8</xdr:col>
      <xdr:colOff>542010</xdr:colOff>
      <xdr:row>8</xdr:row>
      <xdr:rowOff>85726</xdr:rowOff>
    </xdr:to>
    <xdr:sp macro="" textlink="" fLocksText="0">
      <xdr:nvSpPr>
        <xdr:cNvPr id="8294" name="正方形/長方形 14" descr="11&#10;">
          <a:extLst>
            <a:ext uri="{FF2B5EF4-FFF2-40B4-BE49-F238E27FC236}">
              <a16:creationId xmlns:a16="http://schemas.microsoft.com/office/drawing/2014/main" id="{F671F324-AF28-65A8-0C94-A6BD3BE02CB6}"/>
            </a:ext>
          </a:extLst>
        </xdr:cNvPr>
        <xdr:cNvSpPr/>
      </xdr:nvSpPr>
      <xdr:spPr>
        <a:xfrm>
          <a:off x="8991600" y="1362075"/>
          <a:ext cx="657225" cy="323850"/>
        </a:xfrm>
        <a:prstGeom prst="rect">
          <a:avLst/>
        </a:prstGeom>
        <a:noFill/>
        <a:ln>
          <a:noFill/>
        </a:ln>
      </xdr:spPr>
      <xdr:style>
        <a:lnRef idx="2">
          <a:schemeClr val="tx1"/>
        </a:lnRef>
        <a:fillRef idx="1">
          <a:schemeClr val="bg1"/>
        </a:fillRef>
        <a:effectRef idx="0">
          <a:schemeClr val="tx1"/>
        </a:effectRef>
        <a:fontRef idx="minor">
          <a:schemeClr val="tx1"/>
        </a:fontRef>
      </xdr:style>
      <xdr:txBody>
        <a:bodyPr vertOverflow="clip" anchor="ctr"/>
        <a:lstStyle/>
        <a:p>
          <a:pPr algn="ctr"/>
          <a:r>
            <a:rPr lang="ja-JP" altLang="en-US" sz="800">
              <a:latin typeface="ＭＳ 明朝" pitchFamily="17" charset="-128"/>
              <a:ea typeface="ＭＳ 明朝" pitchFamily="17" charset="-128"/>
            </a:rPr>
            <a:t>*処分費</a:t>
          </a:r>
        </a:p>
      </xdr:txBody>
    </xdr:sp>
    <xdr:clientData/>
  </xdr:twoCellAnchor>
  <xdr:twoCellAnchor>
    <xdr:from>
      <xdr:col>7</xdr:col>
      <xdr:colOff>1263015</xdr:colOff>
      <xdr:row>8</xdr:row>
      <xdr:rowOff>180975</xdr:rowOff>
    </xdr:from>
    <xdr:to>
      <xdr:col>8</xdr:col>
      <xdr:colOff>541109</xdr:colOff>
      <xdr:row>10</xdr:row>
      <xdr:rowOff>104776</xdr:rowOff>
    </xdr:to>
    <xdr:sp macro="" textlink="" fLocksText="0">
      <xdr:nvSpPr>
        <xdr:cNvPr id="8295" name="正方形/長方形 15" descr="11&#10;">
          <a:extLst>
            <a:ext uri="{FF2B5EF4-FFF2-40B4-BE49-F238E27FC236}">
              <a16:creationId xmlns:a16="http://schemas.microsoft.com/office/drawing/2014/main" id="{5710D39E-D228-5C55-F937-C4729E12A674}"/>
            </a:ext>
          </a:extLst>
        </xdr:cNvPr>
        <xdr:cNvSpPr/>
      </xdr:nvSpPr>
      <xdr:spPr>
        <a:xfrm>
          <a:off x="8991600" y="1781175"/>
          <a:ext cx="657225" cy="323850"/>
        </a:xfrm>
        <a:prstGeom prst="rect">
          <a:avLst/>
        </a:prstGeom>
        <a:noFill/>
        <a:ln>
          <a:noFill/>
        </a:ln>
      </xdr:spPr>
      <xdr:style>
        <a:lnRef idx="2">
          <a:schemeClr val="tx1"/>
        </a:lnRef>
        <a:fillRef idx="1">
          <a:schemeClr val="bg1"/>
        </a:fillRef>
        <a:effectRef idx="0">
          <a:schemeClr val="tx1"/>
        </a:effectRef>
        <a:fontRef idx="minor">
          <a:schemeClr val="tx1"/>
        </a:fontRef>
      </xdr:style>
      <xdr:txBody>
        <a:bodyPr vertOverflow="clip" anchor="ctr"/>
        <a:lstStyle/>
        <a:p>
          <a:pPr algn="ctr"/>
          <a:r>
            <a:rPr lang="ja-JP" altLang="en-US" sz="800">
              <a:latin typeface="ＭＳ 明朝" pitchFamily="17" charset="-128"/>
              <a:ea typeface="ＭＳ 明朝" pitchFamily="17" charset="-128"/>
            </a:rPr>
            <a:t>*処分費</a:t>
          </a:r>
        </a:p>
      </xdr:txBody>
    </xdr:sp>
    <xdr:clientData/>
  </xdr:twoCellAnchor>
  <xdr:twoCellAnchor>
    <xdr:from>
      <xdr:col>7</xdr:col>
      <xdr:colOff>1263015</xdr:colOff>
      <xdr:row>10</xdr:row>
      <xdr:rowOff>152400</xdr:rowOff>
    </xdr:from>
    <xdr:to>
      <xdr:col>8</xdr:col>
      <xdr:colOff>510438</xdr:colOff>
      <xdr:row>12</xdr:row>
      <xdr:rowOff>76201</xdr:rowOff>
    </xdr:to>
    <xdr:sp macro="" textlink="" fLocksText="0">
      <xdr:nvSpPr>
        <xdr:cNvPr id="8296" name="正方形/長方形 16" descr="11&#10;">
          <a:extLst>
            <a:ext uri="{FF2B5EF4-FFF2-40B4-BE49-F238E27FC236}">
              <a16:creationId xmlns:a16="http://schemas.microsoft.com/office/drawing/2014/main" id="{5FBB6F09-77B1-8D2E-C99F-775A777F1E1B}"/>
            </a:ext>
          </a:extLst>
        </xdr:cNvPr>
        <xdr:cNvSpPr/>
      </xdr:nvSpPr>
      <xdr:spPr>
        <a:xfrm>
          <a:off x="8991600" y="2152650"/>
          <a:ext cx="628650" cy="323850"/>
        </a:xfrm>
        <a:prstGeom prst="rect">
          <a:avLst/>
        </a:prstGeom>
        <a:noFill/>
        <a:ln>
          <a:noFill/>
        </a:ln>
      </xdr:spPr>
      <xdr:style>
        <a:lnRef idx="2">
          <a:schemeClr val="tx1"/>
        </a:lnRef>
        <a:fillRef idx="1">
          <a:schemeClr val="bg1"/>
        </a:fillRef>
        <a:effectRef idx="0">
          <a:schemeClr val="tx1"/>
        </a:effectRef>
        <a:fontRef idx="minor">
          <a:schemeClr val="tx1"/>
        </a:fontRef>
      </xdr:style>
      <xdr:txBody>
        <a:bodyPr vertOverflow="clip" anchor="ctr"/>
        <a:lstStyle/>
        <a:p>
          <a:pPr algn="ctr"/>
          <a:r>
            <a:rPr lang="ja-JP" altLang="en-US" sz="800">
              <a:latin typeface="ＭＳ 明朝" pitchFamily="17" charset="-128"/>
              <a:ea typeface="ＭＳ 明朝" pitchFamily="17" charset="-128"/>
            </a:rPr>
            <a:t>*処分費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view="pageBreakPreview" zoomScaleNormal="100" zoomScaleSheetLayoutView="100" workbookViewId="0">
      <selection activeCell="C33" sqref="C33:C34"/>
    </sheetView>
  </sheetViews>
  <sheetFormatPr defaultRowHeight="13.2" x14ac:dyDescent="0.2"/>
  <cols>
    <col min="1" max="1" width="6.6640625" customWidth="1"/>
    <col min="2" max="3" width="22.6640625" customWidth="1"/>
    <col min="4" max="5" width="6.6640625" customWidth="1"/>
    <col min="6" max="9" width="18.109375" customWidth="1"/>
  </cols>
  <sheetData>
    <row r="1" spans="1:14" ht="15.9" customHeight="1" x14ac:dyDescent="0.2">
      <c r="A1" s="312" t="s">
        <v>84</v>
      </c>
      <c r="B1" s="312"/>
      <c r="C1" s="312"/>
      <c r="D1" s="312"/>
      <c r="E1" s="312"/>
      <c r="F1" s="312"/>
      <c r="G1" s="312"/>
      <c r="H1" s="312"/>
      <c r="I1" s="312"/>
      <c r="J1" s="1"/>
      <c r="K1" s="1"/>
      <c r="L1" s="1"/>
      <c r="M1" s="1"/>
      <c r="N1" s="1"/>
    </row>
    <row r="2" spans="1:14" ht="15.9" customHeight="1" x14ac:dyDescent="0.2">
      <c r="A2" s="312"/>
      <c r="B2" s="312"/>
      <c r="C2" s="312"/>
      <c r="D2" s="312"/>
      <c r="E2" s="312"/>
      <c r="F2" s="312"/>
      <c r="G2" s="312"/>
      <c r="H2" s="312"/>
      <c r="I2" s="312"/>
      <c r="J2" s="1"/>
      <c r="K2" s="1"/>
      <c r="L2" s="1"/>
      <c r="M2" s="1"/>
      <c r="N2" s="1"/>
    </row>
    <row r="3" spans="1:14" ht="15.9" customHeight="1" x14ac:dyDescent="0.2">
      <c r="A3" s="313"/>
      <c r="B3" s="315" t="s">
        <v>12</v>
      </c>
      <c r="C3" s="315" t="s">
        <v>13</v>
      </c>
      <c r="D3" s="315" t="s">
        <v>14</v>
      </c>
      <c r="E3" s="315" t="s">
        <v>15</v>
      </c>
      <c r="F3" s="317" t="s">
        <v>16</v>
      </c>
      <c r="G3" s="315" t="s">
        <v>17</v>
      </c>
      <c r="H3" s="315" t="s">
        <v>18</v>
      </c>
      <c r="I3" s="319" t="s">
        <v>19</v>
      </c>
    </row>
    <row r="4" spans="1:14" ht="15.9" customHeight="1" x14ac:dyDescent="0.2">
      <c r="A4" s="314"/>
      <c r="B4" s="316"/>
      <c r="C4" s="316"/>
      <c r="D4" s="316"/>
      <c r="E4" s="316"/>
      <c r="F4" s="318"/>
      <c r="G4" s="316"/>
      <c r="H4" s="316"/>
      <c r="I4" s="320"/>
    </row>
    <row r="5" spans="1:14" ht="15.9" customHeight="1" x14ac:dyDescent="0.2">
      <c r="A5" s="303" t="s">
        <v>30</v>
      </c>
      <c r="B5" s="305" t="s">
        <v>20</v>
      </c>
      <c r="C5" s="10" t="s">
        <v>11</v>
      </c>
      <c r="D5" s="307"/>
      <c r="E5" s="30"/>
      <c r="F5" s="2">
        <f>'建築工事（改修）'!G6</f>
        <v>0</v>
      </c>
      <c r="G5" s="2" t="e">
        <f>'建築工事（改修）'!#REF!</f>
        <v>#REF!</v>
      </c>
      <c r="H5" s="2" t="e">
        <f>'建築工事（改修）'!#REF!</f>
        <v>#REF!</v>
      </c>
      <c r="I5" s="3" t="e">
        <f>F5+G5+H5</f>
        <v>#REF!</v>
      </c>
    </row>
    <row r="6" spans="1:14" ht="15.9" customHeight="1" x14ac:dyDescent="0.2">
      <c r="A6" s="304"/>
      <c r="B6" s="306"/>
      <c r="C6" s="15"/>
      <c r="D6" s="308"/>
      <c r="E6" s="31"/>
      <c r="F6" s="4" t="e">
        <f>#REF!</f>
        <v>#REF!</v>
      </c>
      <c r="G6" s="4">
        <v>15000</v>
      </c>
      <c r="H6" s="4">
        <v>17000</v>
      </c>
      <c r="I6" s="5" t="e">
        <f t="shared" ref="I6:I12" si="0">F6+G6+H6</f>
        <v>#REF!</v>
      </c>
      <c r="K6" s="14"/>
    </row>
    <row r="7" spans="1:14" ht="15.9" customHeight="1" x14ac:dyDescent="0.2">
      <c r="A7" s="309" t="s">
        <v>31</v>
      </c>
      <c r="B7" s="310" t="s">
        <v>22</v>
      </c>
      <c r="C7" s="11" t="s">
        <v>11</v>
      </c>
      <c r="D7" s="311"/>
      <c r="E7" s="32"/>
      <c r="F7" s="6">
        <f>'建築工事（改修）'!G18</f>
        <v>0</v>
      </c>
      <c r="G7" s="6"/>
      <c r="H7" s="6"/>
      <c r="I7" s="7">
        <f t="shared" si="0"/>
        <v>0</v>
      </c>
    </row>
    <row r="8" spans="1:14" ht="15.9" customHeight="1" x14ac:dyDescent="0.2">
      <c r="A8" s="304"/>
      <c r="B8" s="306"/>
      <c r="C8" s="12"/>
      <c r="D8" s="308"/>
      <c r="E8" s="31"/>
      <c r="F8" s="8">
        <v>85000</v>
      </c>
      <c r="G8" s="8"/>
      <c r="H8" s="8"/>
      <c r="I8" s="5">
        <f t="shared" si="0"/>
        <v>85000</v>
      </c>
    </row>
    <row r="9" spans="1:14" ht="15.9" customHeight="1" x14ac:dyDescent="0.2">
      <c r="A9" s="309" t="s">
        <v>32</v>
      </c>
      <c r="B9" s="310" t="s">
        <v>21</v>
      </c>
      <c r="C9" s="11" t="s">
        <v>11</v>
      </c>
      <c r="D9" s="311"/>
      <c r="E9" s="32"/>
      <c r="F9" s="6" t="e">
        <f>'建築工事（改修）'!#REF!</f>
        <v>#REF!</v>
      </c>
      <c r="G9" s="6"/>
      <c r="H9" s="6"/>
      <c r="I9" s="7" t="e">
        <f t="shared" si="0"/>
        <v>#REF!</v>
      </c>
    </row>
    <row r="10" spans="1:14" ht="15.9" customHeight="1" x14ac:dyDescent="0.2">
      <c r="A10" s="304"/>
      <c r="B10" s="306"/>
      <c r="C10" s="12"/>
      <c r="D10" s="308"/>
      <c r="E10" s="31"/>
      <c r="F10" s="8"/>
      <c r="G10" s="8"/>
      <c r="H10" s="8"/>
      <c r="I10" s="5">
        <f t="shared" si="0"/>
        <v>0</v>
      </c>
    </row>
    <row r="11" spans="1:14" ht="15.9" customHeight="1" x14ac:dyDescent="0.2">
      <c r="A11" s="18" t="s">
        <v>36</v>
      </c>
      <c r="B11" s="17" t="s">
        <v>35</v>
      </c>
      <c r="C11" s="19" t="s">
        <v>33</v>
      </c>
      <c r="D11" s="311"/>
      <c r="E11" s="32"/>
      <c r="F11" s="6" t="e">
        <f>SUM(F5+F7+F9,0)</f>
        <v>#REF!</v>
      </c>
      <c r="G11" s="6" t="e">
        <f>SUM(G5++G7+G9,0)</f>
        <v>#REF!</v>
      </c>
      <c r="H11" s="6" t="e">
        <f>SUM(H5+H7+H9)</f>
        <v>#REF!</v>
      </c>
      <c r="I11" s="7" t="e">
        <f t="shared" si="0"/>
        <v>#REF!</v>
      </c>
      <c r="N11" t="s">
        <v>83</v>
      </c>
    </row>
    <row r="12" spans="1:14" ht="15.75" customHeight="1" x14ac:dyDescent="0.2">
      <c r="A12" s="16" t="s">
        <v>37</v>
      </c>
      <c r="B12" s="9" t="s">
        <v>23</v>
      </c>
      <c r="C12" s="20" t="s">
        <v>33</v>
      </c>
      <c r="D12" s="308"/>
      <c r="E12" s="31"/>
      <c r="F12" s="8" t="e">
        <f>F6+F8+F10</f>
        <v>#REF!</v>
      </c>
      <c r="G12" s="8">
        <f>G6+G8+G10</f>
        <v>15000</v>
      </c>
      <c r="H12" s="8">
        <f>H6+H8+H10</f>
        <v>17000</v>
      </c>
      <c r="I12" s="5" t="e">
        <f t="shared" si="0"/>
        <v>#REF!</v>
      </c>
    </row>
    <row r="13" spans="1:14" ht="11.4" customHeight="1" x14ac:dyDescent="0.2">
      <c r="A13" s="309"/>
      <c r="B13" s="311"/>
      <c r="C13" s="311"/>
      <c r="D13" s="311"/>
      <c r="E13" s="311"/>
      <c r="F13" s="333"/>
      <c r="G13" s="333"/>
      <c r="H13" s="333"/>
      <c r="I13" s="367"/>
    </row>
    <row r="14" spans="1:14" ht="11.4" customHeight="1" x14ac:dyDescent="0.2">
      <c r="A14" s="304"/>
      <c r="B14" s="308"/>
      <c r="C14" s="308"/>
      <c r="D14" s="308"/>
      <c r="E14" s="308"/>
      <c r="F14" s="362"/>
      <c r="G14" s="362"/>
      <c r="H14" s="362"/>
      <c r="I14" s="368"/>
    </row>
    <row r="15" spans="1:14" ht="11.4" customHeight="1" x14ac:dyDescent="0.2">
      <c r="A15" s="309" t="s">
        <v>38</v>
      </c>
      <c r="B15" s="310" t="s">
        <v>24</v>
      </c>
      <c r="C15" s="321">
        <f>諸経費!D14</f>
        <v>6.0699999999999997E-2</v>
      </c>
      <c r="D15" s="322">
        <v>1</v>
      </c>
      <c r="E15" s="311" t="s">
        <v>25</v>
      </c>
      <c r="F15" s="324" t="e">
        <f>ROUNDDOWN(F11*K15,-3)</f>
        <v>#REF!</v>
      </c>
      <c r="G15" s="324" t="e">
        <f>ROUNDDOWN(G11*K15,-3)</f>
        <v>#REF!</v>
      </c>
      <c r="H15" s="324" t="e">
        <f>ROUNDDOWN(H11*K15,-3)</f>
        <v>#REF!</v>
      </c>
      <c r="I15" s="326"/>
      <c r="K15" s="365">
        <f>諸経費!D14</f>
        <v>6.0699999999999997E-2</v>
      </c>
      <c r="L15" s="13"/>
    </row>
    <row r="16" spans="1:14" ht="11.4" customHeight="1" x14ac:dyDescent="0.2">
      <c r="A16" s="304"/>
      <c r="B16" s="306"/>
      <c r="C16" s="306"/>
      <c r="D16" s="323"/>
      <c r="E16" s="308"/>
      <c r="F16" s="325"/>
      <c r="G16" s="325"/>
      <c r="H16" s="325"/>
      <c r="I16" s="327"/>
      <c r="K16" s="366"/>
      <c r="L16" s="13"/>
    </row>
    <row r="17" spans="1:11" ht="11.4" customHeight="1" x14ac:dyDescent="0.2">
      <c r="A17" s="309" t="s">
        <v>39</v>
      </c>
      <c r="B17" s="310"/>
      <c r="C17" s="310" t="s">
        <v>26</v>
      </c>
      <c r="D17" s="322">
        <v>1</v>
      </c>
      <c r="E17" s="311" t="s">
        <v>25</v>
      </c>
      <c r="F17" s="324" t="e">
        <f>#REF!</f>
        <v>#REF!</v>
      </c>
      <c r="G17" s="324"/>
      <c r="H17" s="324"/>
      <c r="I17" s="326"/>
      <c r="K17" s="366"/>
    </row>
    <row r="18" spans="1:11" ht="11.4" customHeight="1" x14ac:dyDescent="0.2">
      <c r="A18" s="304"/>
      <c r="B18" s="306"/>
      <c r="C18" s="306"/>
      <c r="D18" s="323"/>
      <c r="E18" s="308"/>
      <c r="F18" s="325"/>
      <c r="G18" s="325"/>
      <c r="H18" s="325"/>
      <c r="I18" s="327"/>
      <c r="K18" s="366"/>
    </row>
    <row r="19" spans="1:11" ht="11.4" customHeight="1" x14ac:dyDescent="0.2">
      <c r="A19" s="309" t="s">
        <v>40</v>
      </c>
      <c r="B19" s="310" t="s">
        <v>27</v>
      </c>
      <c r="C19" s="321" t="e">
        <f>諸経費!I14</f>
        <v>#REF!</v>
      </c>
      <c r="D19" s="322">
        <v>1</v>
      </c>
      <c r="E19" s="311" t="s">
        <v>25</v>
      </c>
      <c r="F19" s="324" t="e">
        <f>ROUNDDOWN((F11+F15+F17)*K19,-3)</f>
        <v>#REF!</v>
      </c>
      <c r="G19" s="324" t="e">
        <f>ROUNDDOWN((G11+G15)*K19,-3)</f>
        <v>#REF!</v>
      </c>
      <c r="H19" s="324" t="e">
        <f>ROUNDDOWN((H11+H15)*K19,-3)</f>
        <v>#REF!</v>
      </c>
      <c r="I19" s="326"/>
      <c r="K19" s="365" t="e">
        <f>諸経費!I14</f>
        <v>#REF!</v>
      </c>
    </row>
    <row r="20" spans="1:11" ht="11.4" customHeight="1" x14ac:dyDescent="0.2">
      <c r="A20" s="304"/>
      <c r="B20" s="306"/>
      <c r="C20" s="306"/>
      <c r="D20" s="323"/>
      <c r="E20" s="308"/>
      <c r="F20" s="325"/>
      <c r="G20" s="325"/>
      <c r="H20" s="325"/>
      <c r="I20" s="327"/>
      <c r="K20" s="366"/>
    </row>
    <row r="21" spans="1:11" ht="11.4" customHeight="1" x14ac:dyDescent="0.2">
      <c r="A21" s="309" t="s">
        <v>41</v>
      </c>
      <c r="B21" s="310" t="s">
        <v>28</v>
      </c>
      <c r="C21" s="321" t="e">
        <f>諸経費!N11</f>
        <v>#REF!</v>
      </c>
      <c r="D21" s="322">
        <v>1</v>
      </c>
      <c r="E21" s="311" t="s">
        <v>25</v>
      </c>
      <c r="F21" s="324" t="e">
        <f>ROUNDDOWN((F11+F12+F15+F17+F19)*K21,-3)</f>
        <v>#REF!</v>
      </c>
      <c r="G21" s="324" t="e">
        <f>ROUNDDOWN((G11+G12+G15+G19)*K21,-3)</f>
        <v>#REF!</v>
      </c>
      <c r="H21" s="324" t="e">
        <f>ROUNDDOWN((H11+H12+H15+H19)*K21,-3)</f>
        <v>#REF!</v>
      </c>
      <c r="I21" s="326"/>
      <c r="K21" s="365" t="e">
        <f>諸経費!N11</f>
        <v>#REF!</v>
      </c>
    </row>
    <row r="22" spans="1:11" ht="11.4" customHeight="1" x14ac:dyDescent="0.2">
      <c r="A22" s="304"/>
      <c r="B22" s="306"/>
      <c r="C22" s="306"/>
      <c r="D22" s="323"/>
      <c r="E22" s="308"/>
      <c r="F22" s="325"/>
      <c r="G22" s="325"/>
      <c r="H22" s="325"/>
      <c r="I22" s="327"/>
      <c r="K22" s="366"/>
    </row>
    <row r="23" spans="1:11" ht="11.4" customHeight="1" x14ac:dyDescent="0.2">
      <c r="A23" s="309" t="s">
        <v>43</v>
      </c>
      <c r="B23" s="311" t="s">
        <v>23</v>
      </c>
      <c r="C23" s="328" t="s">
        <v>42</v>
      </c>
      <c r="D23" s="311"/>
      <c r="E23" s="311"/>
      <c r="F23" s="324" t="e">
        <f>SUM(F15:F22)</f>
        <v>#REF!</v>
      </c>
      <c r="G23" s="324" t="e">
        <f>SUM(G15:G22)</f>
        <v>#REF!</v>
      </c>
      <c r="H23" s="324" t="e">
        <f>SUM(H15:H22)</f>
        <v>#REF!</v>
      </c>
      <c r="I23" s="326"/>
    </row>
    <row r="24" spans="1:11" ht="11.4" customHeight="1" x14ac:dyDescent="0.2">
      <c r="A24" s="304"/>
      <c r="B24" s="308"/>
      <c r="C24" s="329"/>
      <c r="D24" s="308"/>
      <c r="E24" s="308"/>
      <c r="F24" s="325"/>
      <c r="G24" s="325"/>
      <c r="H24" s="325"/>
      <c r="I24" s="327"/>
    </row>
    <row r="25" spans="1:11" ht="11.4" customHeight="1" x14ac:dyDescent="0.2">
      <c r="A25" s="309"/>
      <c r="B25" s="310"/>
      <c r="C25" s="311"/>
      <c r="D25" s="311"/>
      <c r="E25" s="311"/>
      <c r="F25" s="333"/>
      <c r="G25" s="333"/>
      <c r="H25" s="333"/>
      <c r="I25" s="326"/>
    </row>
    <row r="26" spans="1:11" ht="11.4" customHeight="1" x14ac:dyDescent="0.2">
      <c r="A26" s="304"/>
      <c r="B26" s="306"/>
      <c r="C26" s="308"/>
      <c r="D26" s="308"/>
      <c r="E26" s="308"/>
      <c r="F26" s="362"/>
      <c r="G26" s="362"/>
      <c r="H26" s="362"/>
      <c r="I26" s="327"/>
    </row>
    <row r="27" spans="1:11" ht="11.4" customHeight="1" x14ac:dyDescent="0.2">
      <c r="A27" s="309"/>
      <c r="B27" s="311" t="s">
        <v>19</v>
      </c>
      <c r="C27" s="328" t="s">
        <v>44</v>
      </c>
      <c r="D27" s="311"/>
      <c r="E27" s="311"/>
      <c r="F27" s="324" t="e">
        <f>F11+F12+F23</f>
        <v>#REF!</v>
      </c>
      <c r="G27" s="363" t="e">
        <f>G11+G12+G23</f>
        <v>#REF!</v>
      </c>
      <c r="H27" s="324" t="e">
        <f>H11+H12+H23</f>
        <v>#REF!</v>
      </c>
      <c r="I27" s="326" t="e">
        <f>F27+G27+H27</f>
        <v>#REF!</v>
      </c>
    </row>
    <row r="28" spans="1:11" ht="11.4" customHeight="1" x14ac:dyDescent="0.2">
      <c r="A28" s="304"/>
      <c r="B28" s="308"/>
      <c r="C28" s="329"/>
      <c r="D28" s="308"/>
      <c r="E28" s="308"/>
      <c r="F28" s="325"/>
      <c r="G28" s="364"/>
      <c r="H28" s="325"/>
      <c r="I28" s="327"/>
    </row>
    <row r="29" spans="1:11" ht="11.4" customHeight="1" x14ac:dyDescent="0.2">
      <c r="A29" s="309"/>
      <c r="B29" s="310" t="s">
        <v>29</v>
      </c>
      <c r="C29" s="360">
        <v>0.1</v>
      </c>
      <c r="D29" s="322">
        <v>1</v>
      </c>
      <c r="E29" s="311" t="s">
        <v>25</v>
      </c>
      <c r="F29" s="324" t="e">
        <f>F27*0.1</f>
        <v>#REF!</v>
      </c>
      <c r="G29" s="324" t="e">
        <f>G27*0.1</f>
        <v>#REF!</v>
      </c>
      <c r="H29" s="324" t="e">
        <f>H27*0.1</f>
        <v>#REF!</v>
      </c>
      <c r="I29" s="326" t="e">
        <f>F29+G29+H29</f>
        <v>#REF!</v>
      </c>
    </row>
    <row r="30" spans="1:11" ht="11.4" customHeight="1" x14ac:dyDescent="0.2">
      <c r="A30" s="304"/>
      <c r="B30" s="306"/>
      <c r="C30" s="361"/>
      <c r="D30" s="323"/>
      <c r="E30" s="308"/>
      <c r="F30" s="325"/>
      <c r="G30" s="325"/>
      <c r="H30" s="325"/>
      <c r="I30" s="327"/>
    </row>
    <row r="31" spans="1:11" ht="11.4" customHeight="1" x14ac:dyDescent="0.2">
      <c r="A31" s="309"/>
      <c r="B31" s="311" t="s">
        <v>34</v>
      </c>
      <c r="C31" s="311"/>
      <c r="D31" s="311"/>
      <c r="E31" s="311"/>
      <c r="F31" s="324" t="e">
        <f>SUM(F27:F30)</f>
        <v>#REF!</v>
      </c>
      <c r="G31" s="324" t="e">
        <f>SUM(G27:G30)</f>
        <v>#REF!</v>
      </c>
      <c r="H31" s="324" t="e">
        <f>SUM(H27:H30)</f>
        <v>#REF!</v>
      </c>
      <c r="I31" s="326" t="e">
        <f>F31+G31+H31</f>
        <v>#REF!</v>
      </c>
    </row>
    <row r="32" spans="1:11" ht="11.4" customHeight="1" x14ac:dyDescent="0.2">
      <c r="A32" s="304"/>
      <c r="B32" s="308"/>
      <c r="C32" s="308"/>
      <c r="D32" s="308"/>
      <c r="E32" s="308"/>
      <c r="F32" s="325"/>
      <c r="G32" s="325"/>
      <c r="H32" s="325"/>
      <c r="I32" s="327"/>
    </row>
    <row r="33" spans="1:9" ht="11.4" customHeight="1" x14ac:dyDescent="0.2">
      <c r="A33" s="309"/>
      <c r="B33" s="311"/>
      <c r="C33" s="311"/>
      <c r="D33" s="311"/>
      <c r="E33" s="311"/>
      <c r="F33" s="333"/>
      <c r="G33" s="333"/>
      <c r="H33" s="333"/>
      <c r="I33" s="326"/>
    </row>
    <row r="34" spans="1:9" ht="11.4" customHeight="1" x14ac:dyDescent="0.2">
      <c r="A34" s="335"/>
      <c r="B34" s="336"/>
      <c r="C34" s="336"/>
      <c r="D34" s="336"/>
      <c r="E34" s="336"/>
      <c r="F34" s="334"/>
      <c r="G34" s="334"/>
      <c r="H34" s="334"/>
      <c r="I34" s="359"/>
    </row>
    <row r="35" spans="1:9" ht="11.4" customHeight="1" x14ac:dyDescent="0.2">
      <c r="A35" s="353"/>
      <c r="B35" s="354"/>
      <c r="C35" s="354"/>
      <c r="D35" s="354"/>
      <c r="E35" s="354"/>
      <c r="F35" s="354"/>
      <c r="G35" s="354"/>
      <c r="H35" s="354"/>
      <c r="I35" s="355"/>
    </row>
    <row r="36" spans="1:9" ht="11.4" customHeight="1" x14ac:dyDescent="0.2">
      <c r="A36" s="356"/>
      <c r="B36" s="357"/>
      <c r="C36" s="357"/>
      <c r="D36" s="357"/>
      <c r="E36" s="357"/>
      <c r="F36" s="357"/>
      <c r="G36" s="357"/>
      <c r="H36" s="357"/>
      <c r="I36" s="358"/>
    </row>
    <row r="37" spans="1:9" ht="11.4" customHeight="1" x14ac:dyDescent="0.2">
      <c r="A37" s="332"/>
      <c r="B37" s="352"/>
      <c r="C37" s="330"/>
      <c r="D37" s="330"/>
      <c r="E37" s="330"/>
      <c r="F37" s="339"/>
      <c r="G37" s="340"/>
      <c r="H37" s="341"/>
      <c r="I37" s="337"/>
    </row>
    <row r="38" spans="1:9" ht="11.4" customHeight="1" x14ac:dyDescent="0.2">
      <c r="A38" s="332"/>
      <c r="B38" s="352"/>
      <c r="C38" s="330"/>
      <c r="D38" s="330"/>
      <c r="E38" s="330"/>
      <c r="F38" s="342"/>
      <c r="G38" s="343"/>
      <c r="H38" s="344"/>
      <c r="I38" s="337"/>
    </row>
    <row r="39" spans="1:9" ht="11.4" customHeight="1" x14ac:dyDescent="0.2">
      <c r="A39" s="332"/>
      <c r="B39" s="352"/>
      <c r="C39" s="330"/>
      <c r="D39" s="330"/>
      <c r="E39" s="330"/>
      <c r="F39" s="339"/>
      <c r="G39" s="340"/>
      <c r="H39" s="341"/>
      <c r="I39" s="337"/>
    </row>
    <row r="40" spans="1:9" ht="11.4" customHeight="1" x14ac:dyDescent="0.2">
      <c r="A40" s="332"/>
      <c r="B40" s="352"/>
      <c r="C40" s="330"/>
      <c r="D40" s="330"/>
      <c r="E40" s="330"/>
      <c r="F40" s="342"/>
      <c r="G40" s="343"/>
      <c r="H40" s="344"/>
      <c r="I40" s="337"/>
    </row>
    <row r="41" spans="1:9" ht="11.4" customHeight="1" x14ac:dyDescent="0.2">
      <c r="A41" s="332"/>
      <c r="B41" s="352"/>
      <c r="C41" s="330"/>
      <c r="D41" s="330"/>
      <c r="E41" s="330"/>
      <c r="F41" s="339"/>
      <c r="G41" s="340"/>
      <c r="H41" s="341"/>
      <c r="I41" s="337"/>
    </row>
    <row r="42" spans="1:9" ht="11.4" customHeight="1" x14ac:dyDescent="0.2">
      <c r="A42" s="332"/>
      <c r="B42" s="352"/>
      <c r="C42" s="330"/>
      <c r="D42" s="330"/>
      <c r="E42" s="330"/>
      <c r="F42" s="342"/>
      <c r="G42" s="343"/>
      <c r="H42" s="344"/>
      <c r="I42" s="337"/>
    </row>
    <row r="43" spans="1:9" ht="11.4" customHeight="1" x14ac:dyDescent="0.2">
      <c r="A43" s="332"/>
      <c r="B43" s="330"/>
      <c r="C43" s="330"/>
      <c r="D43" s="330"/>
      <c r="E43" s="330"/>
      <c r="F43" s="345"/>
      <c r="G43" s="346"/>
      <c r="H43" s="347"/>
      <c r="I43" s="337"/>
    </row>
    <row r="44" spans="1:9" x14ac:dyDescent="0.2">
      <c r="A44" s="351"/>
      <c r="B44" s="331"/>
      <c r="C44" s="331"/>
      <c r="D44" s="331"/>
      <c r="E44" s="331"/>
      <c r="F44" s="348"/>
      <c r="G44" s="349"/>
      <c r="H44" s="350"/>
      <c r="I44" s="338"/>
    </row>
  </sheetData>
  <mergeCells count="152">
    <mergeCell ref="K15:K16"/>
    <mergeCell ref="K17:K18"/>
    <mergeCell ref="K19:K20"/>
    <mergeCell ref="K21:K22"/>
    <mergeCell ref="F13:F14"/>
    <mergeCell ref="G13:G14"/>
    <mergeCell ref="H13:H14"/>
    <mergeCell ref="I13:I14"/>
    <mergeCell ref="H21:H22"/>
    <mergeCell ref="I21:I22"/>
    <mergeCell ref="H17:H18"/>
    <mergeCell ref="I17:I18"/>
    <mergeCell ref="A27:A28"/>
    <mergeCell ref="A29:A30"/>
    <mergeCell ref="H25:H26"/>
    <mergeCell ref="I25:I26"/>
    <mergeCell ref="B27:B28"/>
    <mergeCell ref="C27:C28"/>
    <mergeCell ref="D27:D28"/>
    <mergeCell ref="E27:E28"/>
    <mergeCell ref="F27:F28"/>
    <mergeCell ref="G27:G28"/>
    <mergeCell ref="F29:F30"/>
    <mergeCell ref="G29:G30"/>
    <mergeCell ref="B25:B26"/>
    <mergeCell ref="C25:C26"/>
    <mergeCell ref="D25:D26"/>
    <mergeCell ref="E25:E26"/>
    <mergeCell ref="F25:F26"/>
    <mergeCell ref="G25:G26"/>
    <mergeCell ref="A31:A32"/>
    <mergeCell ref="A13:A14"/>
    <mergeCell ref="B13:B14"/>
    <mergeCell ref="C13:C14"/>
    <mergeCell ref="I37:I38"/>
    <mergeCell ref="I39:I40"/>
    <mergeCell ref="A35:I36"/>
    <mergeCell ref="A39:A40"/>
    <mergeCell ref="I33:I34"/>
    <mergeCell ref="E33:E34"/>
    <mergeCell ref="H29:H30"/>
    <mergeCell ref="I29:I30"/>
    <mergeCell ref="B31:B32"/>
    <mergeCell ref="C31:C32"/>
    <mergeCell ref="D31:D32"/>
    <mergeCell ref="E31:E32"/>
    <mergeCell ref="F31:F32"/>
    <mergeCell ref="G31:G32"/>
    <mergeCell ref="H31:H32"/>
    <mergeCell ref="I31:I32"/>
    <mergeCell ref="B29:B30"/>
    <mergeCell ref="C29:C30"/>
    <mergeCell ref="D29:D30"/>
    <mergeCell ref="E29:E30"/>
    <mergeCell ref="I41:I42"/>
    <mergeCell ref="I43:I44"/>
    <mergeCell ref="A15:A16"/>
    <mergeCell ref="A17:A18"/>
    <mergeCell ref="A19:A20"/>
    <mergeCell ref="A21:A22"/>
    <mergeCell ref="A23:A24"/>
    <mergeCell ref="A25:A26"/>
    <mergeCell ref="E39:E40"/>
    <mergeCell ref="D41:D42"/>
    <mergeCell ref="E41:E42"/>
    <mergeCell ref="D43:D44"/>
    <mergeCell ref="E43:E44"/>
    <mergeCell ref="F37:H38"/>
    <mergeCell ref="F39:H40"/>
    <mergeCell ref="F41:H42"/>
    <mergeCell ref="F43:H44"/>
    <mergeCell ref="A43:A44"/>
    <mergeCell ref="B37:B38"/>
    <mergeCell ref="B39:B40"/>
    <mergeCell ref="B41:B42"/>
    <mergeCell ref="B43:B44"/>
    <mergeCell ref="C37:C38"/>
    <mergeCell ref="C39:C40"/>
    <mergeCell ref="C41:C42"/>
    <mergeCell ref="C43:C44"/>
    <mergeCell ref="A37:A38"/>
    <mergeCell ref="A41:A42"/>
    <mergeCell ref="D37:D38"/>
    <mergeCell ref="E37:E38"/>
    <mergeCell ref="D39:D40"/>
    <mergeCell ref="G33:G34"/>
    <mergeCell ref="H33:H34"/>
    <mergeCell ref="A33:A34"/>
    <mergeCell ref="B33:B34"/>
    <mergeCell ref="C33:C34"/>
    <mergeCell ref="D33:D34"/>
    <mergeCell ref="F33:F34"/>
    <mergeCell ref="D23:D24"/>
    <mergeCell ref="E23:E24"/>
    <mergeCell ref="F23:F24"/>
    <mergeCell ref="G23:G24"/>
    <mergeCell ref="H27:H28"/>
    <mergeCell ref="I27:I28"/>
    <mergeCell ref="H23:H24"/>
    <mergeCell ref="I23:I24"/>
    <mergeCell ref="B21:B22"/>
    <mergeCell ref="C21:C22"/>
    <mergeCell ref="D21:D22"/>
    <mergeCell ref="E21:E22"/>
    <mergeCell ref="F21:F22"/>
    <mergeCell ref="G21:G22"/>
    <mergeCell ref="B23:B24"/>
    <mergeCell ref="C23:C24"/>
    <mergeCell ref="B19:B20"/>
    <mergeCell ref="C19:C20"/>
    <mergeCell ref="D19:D20"/>
    <mergeCell ref="E19:E20"/>
    <mergeCell ref="F19:F20"/>
    <mergeCell ref="G19:G20"/>
    <mergeCell ref="H19:H20"/>
    <mergeCell ref="I19:I20"/>
    <mergeCell ref="F15:F16"/>
    <mergeCell ref="G15:G16"/>
    <mergeCell ref="H15:H16"/>
    <mergeCell ref="I15:I16"/>
    <mergeCell ref="B17:B18"/>
    <mergeCell ref="C17:C18"/>
    <mergeCell ref="D17:D18"/>
    <mergeCell ref="E17:E18"/>
    <mergeCell ref="F17:F18"/>
    <mergeCell ref="G17:G18"/>
    <mergeCell ref="D13:D14"/>
    <mergeCell ref="E13:E14"/>
    <mergeCell ref="B15:B16"/>
    <mergeCell ref="C15:C16"/>
    <mergeCell ref="D15:D16"/>
    <mergeCell ref="E15:E16"/>
    <mergeCell ref="A9:A10"/>
    <mergeCell ref="B9:B10"/>
    <mergeCell ref="D9:D10"/>
    <mergeCell ref="D11:D12"/>
    <mergeCell ref="A5:A6"/>
    <mergeCell ref="B5:B6"/>
    <mergeCell ref="D5:D6"/>
    <mergeCell ref="A7:A8"/>
    <mergeCell ref="B7:B8"/>
    <mergeCell ref="D7:D8"/>
    <mergeCell ref="A1:I2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honeticPr fontId="17"/>
  <pageMargins left="0.70866141732283472" right="0.38" top="0.74803149606299213" bottom="0.37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7"/>
  <sheetViews>
    <sheetView tabSelected="1" view="pageBreakPreview" zoomScale="85" zoomScaleNormal="100" zoomScaleSheetLayoutView="85" workbookViewId="0">
      <selection activeCell="AB18" sqref="AB18"/>
    </sheetView>
  </sheetViews>
  <sheetFormatPr defaultRowHeight="13.2" x14ac:dyDescent="0.2"/>
  <cols>
    <col min="1" max="52" width="2.6640625" customWidth="1"/>
  </cols>
  <sheetData>
    <row r="1" spans="1:52" ht="14.25" customHeight="1" x14ac:dyDescent="0.15">
      <c r="A1" s="123"/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</row>
    <row r="2" spans="1:52" ht="14.25" customHeight="1" x14ac:dyDescent="0.15">
      <c r="A2" s="124"/>
      <c r="B2" s="124"/>
      <c r="C2" s="124"/>
      <c r="D2" s="125"/>
      <c r="E2" s="125"/>
      <c r="F2" s="126"/>
      <c r="G2" s="126"/>
      <c r="H2" s="125"/>
      <c r="I2" s="125"/>
      <c r="J2" s="124"/>
      <c r="K2" s="123"/>
      <c r="L2" s="123"/>
      <c r="M2" s="369" t="s">
        <v>127</v>
      </c>
      <c r="N2" s="369"/>
      <c r="O2" s="369"/>
      <c r="P2" s="369">
        <v>7</v>
      </c>
      <c r="Q2" s="369"/>
      <c r="R2" s="369" t="s">
        <v>128</v>
      </c>
      <c r="S2" s="369"/>
      <c r="T2" s="369"/>
      <c r="U2" s="370" t="s">
        <v>129</v>
      </c>
      <c r="V2" s="370"/>
      <c r="W2" s="370"/>
      <c r="X2" s="370"/>
      <c r="Y2" s="370"/>
      <c r="Z2" s="370"/>
      <c r="AA2" s="370"/>
      <c r="AB2" s="370"/>
      <c r="AC2" s="370"/>
      <c r="AD2" s="370"/>
      <c r="AE2" s="370"/>
      <c r="AF2" s="370"/>
      <c r="AG2" s="370"/>
      <c r="AH2" s="370"/>
      <c r="AI2" s="370"/>
      <c r="AJ2" s="370"/>
      <c r="AK2" s="370"/>
      <c r="AL2" s="370"/>
      <c r="AM2" s="370"/>
      <c r="AN2" s="370"/>
      <c r="AO2" s="370"/>
      <c r="AP2" s="370"/>
      <c r="AQ2" s="370"/>
      <c r="AR2" s="370"/>
      <c r="AS2" s="370"/>
      <c r="AT2" s="370"/>
      <c r="AU2" s="370"/>
      <c r="AV2" s="370"/>
      <c r="AW2" s="370"/>
      <c r="AX2" s="370"/>
      <c r="AY2" s="370"/>
      <c r="AZ2" s="370"/>
    </row>
    <row r="3" spans="1:52" ht="14.25" customHeight="1" x14ac:dyDescent="0.15">
      <c r="A3" s="124"/>
      <c r="B3" s="123"/>
      <c r="C3" s="123"/>
      <c r="D3" s="127"/>
      <c r="E3" s="127"/>
      <c r="F3" s="127"/>
      <c r="G3" s="127"/>
      <c r="H3" s="127"/>
      <c r="I3" s="127"/>
      <c r="J3" s="127"/>
      <c r="K3" s="127"/>
      <c r="L3" s="127"/>
      <c r="M3" s="369"/>
      <c r="N3" s="369"/>
      <c r="O3" s="369"/>
      <c r="P3" s="369"/>
      <c r="Q3" s="369"/>
      <c r="R3" s="369"/>
      <c r="S3" s="369"/>
      <c r="T3" s="369"/>
      <c r="U3" s="370"/>
      <c r="V3" s="370"/>
      <c r="W3" s="370"/>
      <c r="X3" s="370"/>
      <c r="Y3" s="370"/>
      <c r="Z3" s="370"/>
      <c r="AA3" s="370"/>
      <c r="AB3" s="370"/>
      <c r="AC3" s="370"/>
      <c r="AD3" s="370"/>
      <c r="AE3" s="370"/>
      <c r="AF3" s="370"/>
      <c r="AG3" s="370"/>
      <c r="AH3" s="370"/>
      <c r="AI3" s="370"/>
      <c r="AJ3" s="370"/>
      <c r="AK3" s="370"/>
      <c r="AL3" s="370"/>
      <c r="AM3" s="370"/>
      <c r="AN3" s="370"/>
      <c r="AO3" s="370"/>
      <c r="AP3" s="370"/>
      <c r="AQ3" s="370"/>
      <c r="AR3" s="370"/>
      <c r="AS3" s="370"/>
      <c r="AT3" s="370"/>
      <c r="AU3" s="370"/>
      <c r="AV3" s="370"/>
      <c r="AW3" s="370"/>
      <c r="AX3" s="370"/>
      <c r="AY3" s="370"/>
      <c r="AZ3" s="370"/>
    </row>
    <row r="4" spans="1:52" ht="6.75" customHeight="1" x14ac:dyDescent="0.15">
      <c r="A4" s="124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9"/>
      <c r="AO4" s="129"/>
      <c r="AP4" s="129"/>
      <c r="AQ4" s="123"/>
      <c r="AR4" s="123"/>
      <c r="AS4" s="123"/>
      <c r="AT4" s="123"/>
      <c r="AU4" s="123"/>
      <c r="AV4" s="123"/>
      <c r="AW4" s="123"/>
      <c r="AX4" s="123"/>
      <c r="AY4" s="123"/>
      <c r="AZ4" s="123"/>
    </row>
    <row r="5" spans="1:52" ht="14.25" customHeight="1" x14ac:dyDescent="0.15">
      <c r="A5" s="124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3"/>
      <c r="S5" s="123"/>
      <c r="T5" s="123"/>
      <c r="U5" s="371" t="s">
        <v>166</v>
      </c>
      <c r="V5" s="371"/>
      <c r="W5" s="371"/>
      <c r="X5" s="371"/>
      <c r="Y5" s="371"/>
      <c r="Z5" s="371"/>
      <c r="AA5" s="371"/>
      <c r="AB5" s="371"/>
      <c r="AC5" s="371"/>
      <c r="AD5" s="371"/>
      <c r="AE5" s="371"/>
      <c r="AF5" s="371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</row>
    <row r="6" spans="1:52" ht="14.25" customHeight="1" x14ac:dyDescent="0.2">
      <c r="A6" s="124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371"/>
      <c r="V6" s="371"/>
      <c r="W6" s="371"/>
      <c r="X6" s="371"/>
      <c r="Y6" s="371"/>
      <c r="Z6" s="371"/>
      <c r="AA6" s="371"/>
      <c r="AB6" s="371"/>
      <c r="AC6" s="371"/>
      <c r="AD6" s="371"/>
      <c r="AE6" s="371"/>
      <c r="AF6" s="371"/>
      <c r="AG6" s="127"/>
      <c r="AH6" s="127"/>
      <c r="AI6" s="127"/>
      <c r="AJ6" s="127"/>
      <c r="AK6" s="127"/>
      <c r="AL6" s="127"/>
      <c r="AM6" s="130"/>
      <c r="AN6" s="130"/>
      <c r="AO6" s="372"/>
      <c r="AP6" s="372"/>
      <c r="AQ6" s="372"/>
      <c r="AR6" s="372"/>
      <c r="AS6" s="372"/>
      <c r="AT6" s="372"/>
      <c r="AU6" s="372"/>
      <c r="AV6" s="372"/>
      <c r="AW6" s="131"/>
      <c r="AX6" s="132"/>
      <c r="AY6" s="132"/>
      <c r="AZ6" s="132"/>
    </row>
    <row r="7" spans="1:52" ht="6.75" customHeight="1" x14ac:dyDescent="0.15">
      <c r="A7" s="124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8"/>
      <c r="S7" s="128"/>
      <c r="T7" s="128"/>
      <c r="U7" s="128"/>
      <c r="V7" s="128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4"/>
      <c r="AO7" s="134"/>
      <c r="AP7" s="134"/>
      <c r="AQ7" s="135"/>
      <c r="AR7" s="135"/>
      <c r="AS7" s="135"/>
      <c r="AT7" s="135"/>
      <c r="AU7" s="135"/>
      <c r="AV7" s="135"/>
      <c r="AW7" s="135"/>
      <c r="AX7" s="135"/>
      <c r="AY7" s="135"/>
      <c r="AZ7" s="135"/>
    </row>
    <row r="8" spans="1:52" ht="14.25" customHeight="1" x14ac:dyDescent="0.2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390" t="s">
        <v>130</v>
      </c>
      <c r="X8" s="391"/>
      <c r="Y8" s="392"/>
      <c r="Z8" s="373"/>
      <c r="AA8" s="374"/>
      <c r="AB8" s="374"/>
      <c r="AC8" s="390" t="s">
        <v>131</v>
      </c>
      <c r="AD8" s="391"/>
      <c r="AE8" s="392"/>
      <c r="AF8" s="399"/>
      <c r="AG8" s="400"/>
      <c r="AH8" s="400"/>
      <c r="AI8" s="390" t="s">
        <v>132</v>
      </c>
      <c r="AJ8" s="391"/>
      <c r="AK8" s="392"/>
      <c r="AL8" s="401"/>
      <c r="AM8" s="402"/>
      <c r="AN8" s="403"/>
      <c r="AO8" s="390" t="s">
        <v>133</v>
      </c>
      <c r="AP8" s="391"/>
      <c r="AQ8" s="392"/>
      <c r="AR8" s="373"/>
      <c r="AS8" s="374"/>
      <c r="AT8" s="374"/>
      <c r="AU8" s="390" t="s">
        <v>134</v>
      </c>
      <c r="AV8" s="391"/>
      <c r="AW8" s="392"/>
      <c r="AX8" s="373"/>
      <c r="AY8" s="374"/>
      <c r="AZ8" s="374"/>
    </row>
    <row r="9" spans="1:52" ht="14.25" customHeight="1" x14ac:dyDescent="0.2">
      <c r="A9" s="132"/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393"/>
      <c r="X9" s="394"/>
      <c r="Y9" s="395"/>
      <c r="Z9" s="373"/>
      <c r="AA9" s="374"/>
      <c r="AB9" s="374"/>
      <c r="AC9" s="393"/>
      <c r="AD9" s="394"/>
      <c r="AE9" s="395"/>
      <c r="AF9" s="399"/>
      <c r="AG9" s="400"/>
      <c r="AH9" s="400"/>
      <c r="AI9" s="393"/>
      <c r="AJ9" s="394"/>
      <c r="AK9" s="395"/>
      <c r="AL9" s="404"/>
      <c r="AM9" s="405"/>
      <c r="AN9" s="406"/>
      <c r="AO9" s="393"/>
      <c r="AP9" s="394"/>
      <c r="AQ9" s="395"/>
      <c r="AR9" s="373"/>
      <c r="AS9" s="374"/>
      <c r="AT9" s="374"/>
      <c r="AU9" s="393"/>
      <c r="AV9" s="394"/>
      <c r="AW9" s="395"/>
      <c r="AX9" s="373"/>
      <c r="AY9" s="374"/>
      <c r="AZ9" s="374"/>
    </row>
    <row r="10" spans="1:52" ht="14.25" customHeight="1" x14ac:dyDescent="0.15">
      <c r="A10" s="136"/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396"/>
      <c r="X10" s="397"/>
      <c r="Y10" s="398"/>
      <c r="Z10" s="373"/>
      <c r="AA10" s="374"/>
      <c r="AB10" s="374"/>
      <c r="AC10" s="396"/>
      <c r="AD10" s="397"/>
      <c r="AE10" s="398"/>
      <c r="AF10" s="399"/>
      <c r="AG10" s="400"/>
      <c r="AH10" s="400"/>
      <c r="AI10" s="396"/>
      <c r="AJ10" s="397"/>
      <c r="AK10" s="398"/>
      <c r="AL10" s="407"/>
      <c r="AM10" s="408"/>
      <c r="AN10" s="409"/>
      <c r="AO10" s="396"/>
      <c r="AP10" s="397"/>
      <c r="AQ10" s="398"/>
      <c r="AR10" s="373"/>
      <c r="AS10" s="374"/>
      <c r="AT10" s="374"/>
      <c r="AU10" s="396"/>
      <c r="AV10" s="397"/>
      <c r="AW10" s="398"/>
      <c r="AX10" s="373"/>
      <c r="AY10" s="374"/>
      <c r="AZ10" s="374"/>
    </row>
    <row r="11" spans="1:52" ht="6" customHeight="1" x14ac:dyDescent="0.2">
      <c r="A11" s="137"/>
      <c r="B11" s="375" t="s">
        <v>135</v>
      </c>
      <c r="C11" s="375"/>
      <c r="D11" s="375"/>
      <c r="E11" s="375"/>
      <c r="F11" s="138"/>
      <c r="G11" s="139"/>
      <c r="H11" s="377"/>
      <c r="I11" s="377"/>
      <c r="J11" s="377"/>
      <c r="K11" s="377"/>
      <c r="L11" s="377"/>
      <c r="M11" s="377"/>
      <c r="N11" s="377"/>
      <c r="O11" s="377"/>
      <c r="P11" s="377"/>
      <c r="Q11" s="377"/>
      <c r="R11" s="377"/>
      <c r="S11" s="377"/>
      <c r="T11" s="377"/>
      <c r="U11" s="377"/>
      <c r="V11" s="377"/>
      <c r="W11" s="140"/>
      <c r="X11" s="379" t="s">
        <v>136</v>
      </c>
      <c r="Y11" s="377"/>
      <c r="Z11" s="380"/>
      <c r="AA11" s="141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3"/>
    </row>
    <row r="12" spans="1:52" ht="22.5" customHeight="1" x14ac:dyDescent="0.2">
      <c r="A12" s="144"/>
      <c r="B12" s="376"/>
      <c r="C12" s="376"/>
      <c r="D12" s="376"/>
      <c r="E12" s="376"/>
      <c r="F12" s="145"/>
      <c r="G12" s="146"/>
      <c r="H12" s="378"/>
      <c r="I12" s="378"/>
      <c r="J12" s="378"/>
      <c r="K12" s="378"/>
      <c r="L12" s="378"/>
      <c r="M12" s="378"/>
      <c r="N12" s="378"/>
      <c r="O12" s="378"/>
      <c r="P12" s="378"/>
      <c r="Q12" s="378"/>
      <c r="R12" s="378"/>
      <c r="S12" s="378"/>
      <c r="T12" s="378"/>
      <c r="U12" s="378"/>
      <c r="V12" s="378"/>
      <c r="W12" s="147"/>
      <c r="X12" s="381"/>
      <c r="Y12" s="382"/>
      <c r="Z12" s="383"/>
      <c r="AA12" s="148"/>
      <c r="AB12" s="125" t="s">
        <v>161</v>
      </c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50"/>
    </row>
    <row r="13" spans="1:52" ht="14.25" customHeight="1" x14ac:dyDescent="0.2">
      <c r="A13" s="151"/>
      <c r="B13" s="386" t="s">
        <v>137</v>
      </c>
      <c r="C13" s="386"/>
      <c r="D13" s="386"/>
      <c r="E13" s="386"/>
      <c r="F13" s="152"/>
      <c r="G13" s="153"/>
      <c r="H13" s="387"/>
      <c r="I13" s="387"/>
      <c r="J13" s="387"/>
      <c r="K13" s="387"/>
      <c r="L13" s="387"/>
      <c r="M13" s="387"/>
      <c r="N13" s="387"/>
      <c r="O13" s="387"/>
      <c r="P13" s="387"/>
      <c r="Q13" s="387"/>
      <c r="R13" s="387"/>
      <c r="S13" s="387"/>
      <c r="T13" s="387"/>
      <c r="U13" s="387"/>
      <c r="V13" s="387"/>
      <c r="W13" s="154"/>
      <c r="X13" s="381"/>
      <c r="Y13" s="382"/>
      <c r="Z13" s="383"/>
      <c r="AA13" s="148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50"/>
    </row>
    <row r="14" spans="1:52" ht="14.25" customHeight="1" x14ac:dyDescent="0.2">
      <c r="A14" s="144"/>
      <c r="B14" s="376"/>
      <c r="C14" s="376"/>
      <c r="D14" s="376"/>
      <c r="E14" s="376"/>
      <c r="F14" s="145"/>
      <c r="G14" s="146"/>
      <c r="H14" s="378"/>
      <c r="I14" s="378"/>
      <c r="J14" s="378"/>
      <c r="K14" s="378"/>
      <c r="L14" s="378"/>
      <c r="M14" s="378"/>
      <c r="N14" s="378"/>
      <c r="O14" s="378"/>
      <c r="P14" s="378"/>
      <c r="Q14" s="378"/>
      <c r="R14" s="378"/>
      <c r="S14" s="378"/>
      <c r="T14" s="378"/>
      <c r="U14" s="378"/>
      <c r="V14" s="378"/>
      <c r="W14" s="147"/>
      <c r="X14" s="381"/>
      <c r="Y14" s="382"/>
      <c r="Z14" s="383"/>
      <c r="AA14" s="148"/>
      <c r="AB14" s="149" t="s">
        <v>138</v>
      </c>
      <c r="AC14" s="149"/>
      <c r="AD14" s="149"/>
      <c r="AE14" s="149"/>
      <c r="AF14" s="149"/>
      <c r="AG14" s="149"/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50"/>
    </row>
    <row r="15" spans="1:52" ht="14.25" customHeight="1" x14ac:dyDescent="0.2">
      <c r="A15" s="155"/>
      <c r="B15" s="388" t="s">
        <v>139</v>
      </c>
      <c r="C15" s="388"/>
      <c r="D15" s="388"/>
      <c r="E15" s="388"/>
      <c r="F15" s="156"/>
      <c r="G15" s="157"/>
      <c r="H15" s="410"/>
      <c r="I15" s="410"/>
      <c r="J15" s="410"/>
      <c r="K15" s="410"/>
      <c r="L15" s="410"/>
      <c r="M15" s="410"/>
      <c r="N15" s="410"/>
      <c r="O15" s="410"/>
      <c r="P15" s="410"/>
      <c r="Q15" s="410"/>
      <c r="R15" s="410"/>
      <c r="S15" s="410"/>
      <c r="T15" s="410"/>
      <c r="U15" s="410"/>
      <c r="V15" s="410"/>
      <c r="W15" s="158"/>
      <c r="X15" s="381"/>
      <c r="Y15" s="382"/>
      <c r="Z15" s="383"/>
      <c r="AA15" s="148"/>
      <c r="AB15" s="149"/>
      <c r="AC15" s="149"/>
      <c r="AD15" s="149"/>
      <c r="AE15" s="149"/>
      <c r="AF15" s="149"/>
      <c r="AG15" s="149"/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50"/>
    </row>
    <row r="16" spans="1:52" ht="14.25" customHeight="1" x14ac:dyDescent="0.2">
      <c r="A16" s="159"/>
      <c r="B16" s="389"/>
      <c r="C16" s="389"/>
      <c r="D16" s="389"/>
      <c r="E16" s="389"/>
      <c r="F16" s="160"/>
      <c r="G16" s="125"/>
      <c r="H16" s="412"/>
      <c r="I16" s="412"/>
      <c r="J16" s="412"/>
      <c r="K16" s="412"/>
      <c r="L16" s="412"/>
      <c r="M16" s="412"/>
      <c r="N16" s="412"/>
      <c r="O16" s="412"/>
      <c r="P16" s="412"/>
      <c r="Q16" s="412"/>
      <c r="R16" s="412"/>
      <c r="S16" s="412"/>
      <c r="T16" s="412"/>
      <c r="U16" s="412"/>
      <c r="V16" s="412"/>
      <c r="W16" s="132"/>
      <c r="X16" s="381"/>
      <c r="Y16" s="382"/>
      <c r="Z16" s="383"/>
      <c r="AA16" s="148"/>
      <c r="AB16" s="149" t="s">
        <v>140</v>
      </c>
      <c r="AC16" s="149"/>
      <c r="AD16" s="149"/>
      <c r="AE16" s="149"/>
      <c r="AF16" s="149"/>
      <c r="AG16" s="149"/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50"/>
    </row>
    <row r="17" spans="1:52" ht="14.25" customHeight="1" x14ac:dyDescent="0.2">
      <c r="A17" s="159"/>
      <c r="B17" s="389" t="s">
        <v>141</v>
      </c>
      <c r="C17" s="389"/>
      <c r="D17" s="389"/>
      <c r="E17" s="389"/>
      <c r="F17" s="160"/>
      <c r="G17" s="125"/>
      <c r="H17" s="414"/>
      <c r="I17" s="414"/>
      <c r="J17" s="414"/>
      <c r="K17" s="414"/>
      <c r="L17" s="414"/>
      <c r="M17" s="414"/>
      <c r="N17" s="414"/>
      <c r="O17" s="414"/>
      <c r="P17" s="414"/>
      <c r="Q17" s="414"/>
      <c r="R17" s="414"/>
      <c r="S17" s="414"/>
      <c r="T17" s="414"/>
      <c r="U17" s="414"/>
      <c r="V17" s="414"/>
      <c r="W17" s="132"/>
      <c r="X17" s="381"/>
      <c r="Y17" s="382"/>
      <c r="Z17" s="383"/>
      <c r="AA17" s="148"/>
      <c r="AB17" s="149"/>
      <c r="AC17" s="149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50"/>
    </row>
    <row r="18" spans="1:52" ht="14.25" customHeight="1" x14ac:dyDescent="0.2">
      <c r="A18" s="161"/>
      <c r="B18" s="413"/>
      <c r="C18" s="413"/>
      <c r="D18" s="413"/>
      <c r="E18" s="413"/>
      <c r="F18" s="162"/>
      <c r="G18" s="163"/>
      <c r="H18" s="415"/>
      <c r="I18" s="415"/>
      <c r="J18" s="415"/>
      <c r="K18" s="415"/>
      <c r="L18" s="415"/>
      <c r="M18" s="415"/>
      <c r="N18" s="415"/>
      <c r="O18" s="415"/>
      <c r="P18" s="415"/>
      <c r="Q18" s="415"/>
      <c r="R18" s="415"/>
      <c r="S18" s="415"/>
      <c r="T18" s="415"/>
      <c r="U18" s="415"/>
      <c r="V18" s="415"/>
      <c r="W18" s="164"/>
      <c r="X18" s="381"/>
      <c r="Y18" s="382"/>
      <c r="Z18" s="383"/>
      <c r="AA18" s="148"/>
      <c r="AB18" s="149" t="s">
        <v>165</v>
      </c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50"/>
    </row>
    <row r="19" spans="1:52" ht="14.25" customHeight="1" x14ac:dyDescent="0.2">
      <c r="A19" s="151"/>
      <c r="B19" s="386" t="s">
        <v>142</v>
      </c>
      <c r="C19" s="386"/>
      <c r="D19" s="386"/>
      <c r="E19" s="386"/>
      <c r="F19" s="152"/>
      <c r="G19" s="165"/>
      <c r="H19" s="410" t="s">
        <v>162</v>
      </c>
      <c r="I19" s="410"/>
      <c r="J19" s="410"/>
      <c r="K19" s="410"/>
      <c r="L19" s="410"/>
      <c r="M19" s="410"/>
      <c r="N19" s="410"/>
      <c r="O19" s="410"/>
      <c r="P19" s="410"/>
      <c r="Q19" s="410"/>
      <c r="R19" s="410"/>
      <c r="S19" s="410"/>
      <c r="T19" s="410"/>
      <c r="U19" s="410"/>
      <c r="V19" s="410"/>
      <c r="W19" s="166"/>
      <c r="X19" s="381"/>
      <c r="Y19" s="382"/>
      <c r="Z19" s="383"/>
      <c r="AA19" s="148"/>
      <c r="AB19" s="149"/>
      <c r="AC19" s="149"/>
      <c r="AD19" s="149"/>
      <c r="AE19" s="149"/>
      <c r="AF19" s="149"/>
      <c r="AG19" s="149"/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50"/>
    </row>
    <row r="20" spans="1:52" ht="14.25" customHeight="1" x14ac:dyDescent="0.2">
      <c r="A20" s="144"/>
      <c r="B20" s="376"/>
      <c r="C20" s="376"/>
      <c r="D20" s="376"/>
      <c r="E20" s="376"/>
      <c r="F20" s="145"/>
      <c r="G20" s="167"/>
      <c r="H20" s="411"/>
      <c r="I20" s="411"/>
      <c r="J20" s="411"/>
      <c r="K20" s="411"/>
      <c r="L20" s="411"/>
      <c r="M20" s="411"/>
      <c r="N20" s="411"/>
      <c r="O20" s="411"/>
      <c r="P20" s="411"/>
      <c r="Q20" s="411"/>
      <c r="R20" s="411"/>
      <c r="S20" s="411"/>
      <c r="T20" s="411"/>
      <c r="U20" s="411"/>
      <c r="V20" s="411"/>
      <c r="W20" s="168"/>
      <c r="X20" s="381"/>
      <c r="Y20" s="382"/>
      <c r="Z20" s="383"/>
      <c r="AA20" s="148"/>
      <c r="AB20" s="149"/>
      <c r="AC20" s="149"/>
      <c r="AD20" s="149"/>
      <c r="AE20" s="149"/>
      <c r="AF20" s="149"/>
      <c r="AG20" s="149"/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50"/>
    </row>
    <row r="21" spans="1:52" ht="14.25" customHeight="1" x14ac:dyDescent="0.2">
      <c r="A21" s="151"/>
      <c r="B21" s="386" t="s">
        <v>143</v>
      </c>
      <c r="C21" s="386"/>
      <c r="D21" s="386"/>
      <c r="E21" s="386"/>
      <c r="F21" s="152"/>
      <c r="G21" s="165"/>
      <c r="H21" s="410" t="s">
        <v>163</v>
      </c>
      <c r="I21" s="410"/>
      <c r="J21" s="410"/>
      <c r="K21" s="410"/>
      <c r="L21" s="410"/>
      <c r="M21" s="410"/>
      <c r="N21" s="410"/>
      <c r="O21" s="410"/>
      <c r="P21" s="410"/>
      <c r="Q21" s="410"/>
      <c r="R21" s="410"/>
      <c r="S21" s="410"/>
      <c r="T21" s="410"/>
      <c r="U21" s="410"/>
      <c r="V21" s="410"/>
      <c r="W21" s="166"/>
      <c r="X21" s="381"/>
      <c r="Y21" s="382"/>
      <c r="Z21" s="383"/>
      <c r="AA21" s="148"/>
      <c r="AB21" s="149"/>
      <c r="AC21" s="149"/>
      <c r="AD21" s="149"/>
      <c r="AE21" s="149"/>
      <c r="AF21" s="149"/>
      <c r="AG21" s="149"/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50"/>
    </row>
    <row r="22" spans="1:52" ht="14.25" customHeight="1" x14ac:dyDescent="0.2">
      <c r="A22" s="144"/>
      <c r="B22" s="376"/>
      <c r="C22" s="376"/>
      <c r="D22" s="376"/>
      <c r="E22" s="376"/>
      <c r="F22" s="145"/>
      <c r="G22" s="167"/>
      <c r="H22" s="411"/>
      <c r="I22" s="411"/>
      <c r="J22" s="411"/>
      <c r="K22" s="411"/>
      <c r="L22" s="411"/>
      <c r="M22" s="411"/>
      <c r="N22" s="411"/>
      <c r="O22" s="411"/>
      <c r="P22" s="411"/>
      <c r="Q22" s="411"/>
      <c r="R22" s="411"/>
      <c r="S22" s="411"/>
      <c r="T22" s="411"/>
      <c r="U22" s="411"/>
      <c r="V22" s="411"/>
      <c r="W22" s="168"/>
      <c r="X22" s="384"/>
      <c r="Y22" s="378"/>
      <c r="Z22" s="385"/>
      <c r="AA22" s="169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1"/>
    </row>
    <row r="23" spans="1:52" ht="14.25" customHeight="1" x14ac:dyDescent="0.2">
      <c r="A23" s="420"/>
      <c r="B23" s="421"/>
      <c r="C23" s="421"/>
      <c r="D23" s="421"/>
      <c r="E23" s="421"/>
      <c r="F23" s="422"/>
      <c r="G23" s="426" t="s">
        <v>144</v>
      </c>
      <c r="H23" s="427"/>
      <c r="I23" s="427"/>
      <c r="J23" s="427"/>
      <c r="K23" s="427"/>
      <c r="L23" s="427"/>
      <c r="M23" s="427"/>
      <c r="N23" s="427"/>
      <c r="O23" s="427"/>
      <c r="P23" s="427"/>
      <c r="Q23" s="427"/>
      <c r="R23" s="427"/>
      <c r="S23" s="427"/>
      <c r="T23" s="427"/>
      <c r="U23" s="428"/>
      <c r="V23" s="432" t="s">
        <v>145</v>
      </c>
      <c r="W23" s="433"/>
      <c r="X23" s="433"/>
      <c r="Y23" s="433"/>
      <c r="Z23" s="433"/>
      <c r="AA23" s="433"/>
      <c r="AB23" s="433"/>
      <c r="AC23" s="433"/>
      <c r="AD23" s="433"/>
      <c r="AE23" s="433"/>
      <c r="AF23" s="433"/>
      <c r="AG23" s="433"/>
      <c r="AH23" s="433"/>
      <c r="AI23" s="433"/>
      <c r="AJ23" s="434"/>
      <c r="AK23" s="432" t="s">
        <v>146</v>
      </c>
      <c r="AL23" s="433"/>
      <c r="AM23" s="433"/>
      <c r="AN23" s="433"/>
      <c r="AO23" s="433"/>
      <c r="AP23" s="433"/>
      <c r="AQ23" s="433"/>
      <c r="AR23" s="433"/>
      <c r="AS23" s="433"/>
      <c r="AT23" s="433"/>
      <c r="AU23" s="433"/>
      <c r="AV23" s="433"/>
      <c r="AW23" s="433"/>
      <c r="AX23" s="433"/>
      <c r="AY23" s="433"/>
      <c r="AZ23" s="438"/>
    </row>
    <row r="24" spans="1:52" ht="14.25" customHeight="1" x14ac:dyDescent="0.2">
      <c r="A24" s="423"/>
      <c r="B24" s="424"/>
      <c r="C24" s="424"/>
      <c r="D24" s="424"/>
      <c r="E24" s="424"/>
      <c r="F24" s="425"/>
      <c r="G24" s="429"/>
      <c r="H24" s="430"/>
      <c r="I24" s="430"/>
      <c r="J24" s="430"/>
      <c r="K24" s="430"/>
      <c r="L24" s="430"/>
      <c r="M24" s="430"/>
      <c r="N24" s="430"/>
      <c r="O24" s="430"/>
      <c r="P24" s="430"/>
      <c r="Q24" s="430"/>
      <c r="R24" s="430"/>
      <c r="S24" s="430"/>
      <c r="T24" s="430"/>
      <c r="U24" s="431"/>
      <c r="V24" s="435"/>
      <c r="W24" s="436"/>
      <c r="X24" s="436"/>
      <c r="Y24" s="436"/>
      <c r="Z24" s="436"/>
      <c r="AA24" s="436"/>
      <c r="AB24" s="436"/>
      <c r="AC24" s="436"/>
      <c r="AD24" s="436"/>
      <c r="AE24" s="436"/>
      <c r="AF24" s="436"/>
      <c r="AG24" s="436"/>
      <c r="AH24" s="436"/>
      <c r="AI24" s="436"/>
      <c r="AJ24" s="437"/>
      <c r="AK24" s="435"/>
      <c r="AL24" s="436"/>
      <c r="AM24" s="436"/>
      <c r="AN24" s="436"/>
      <c r="AO24" s="436"/>
      <c r="AP24" s="436"/>
      <c r="AQ24" s="436"/>
      <c r="AR24" s="436"/>
      <c r="AS24" s="436"/>
      <c r="AT24" s="436"/>
      <c r="AU24" s="436"/>
      <c r="AV24" s="436"/>
      <c r="AW24" s="436"/>
      <c r="AX24" s="436"/>
      <c r="AY24" s="436"/>
      <c r="AZ24" s="439"/>
    </row>
    <row r="25" spans="1:52" ht="14.25" customHeight="1" x14ac:dyDescent="0.15">
      <c r="A25" s="151"/>
      <c r="B25" s="173"/>
      <c r="C25" s="173"/>
      <c r="D25" s="173"/>
      <c r="E25" s="173"/>
      <c r="F25" s="152"/>
      <c r="G25" s="174"/>
      <c r="H25" s="174"/>
      <c r="I25" s="174"/>
      <c r="J25" s="440"/>
      <c r="K25" s="440"/>
      <c r="L25" s="440"/>
      <c r="M25" s="440"/>
      <c r="N25" s="440"/>
      <c r="O25" s="440"/>
      <c r="P25" s="440"/>
      <c r="Q25" s="440"/>
      <c r="R25" s="175"/>
      <c r="S25" s="176"/>
      <c r="T25" s="176"/>
      <c r="U25" s="176"/>
      <c r="V25" s="177"/>
      <c r="W25" s="176"/>
      <c r="X25" s="176"/>
      <c r="Y25" s="442"/>
      <c r="Z25" s="442"/>
      <c r="AA25" s="442"/>
      <c r="AB25" s="442"/>
      <c r="AC25" s="442"/>
      <c r="AD25" s="442"/>
      <c r="AE25" s="442"/>
      <c r="AF25" s="442"/>
      <c r="AG25" s="176"/>
      <c r="AH25" s="176"/>
      <c r="AI25" s="176"/>
      <c r="AJ25" s="176"/>
      <c r="AK25" s="178"/>
      <c r="AL25" s="444"/>
      <c r="AM25" s="444"/>
      <c r="AN25" s="444"/>
      <c r="AO25" s="444"/>
      <c r="AP25" s="444"/>
      <c r="AQ25" s="444"/>
      <c r="AR25" s="444"/>
      <c r="AS25" s="444"/>
      <c r="AT25" s="444"/>
      <c r="AU25" s="444"/>
      <c r="AV25" s="444"/>
      <c r="AW25" s="444"/>
      <c r="AX25" s="444"/>
      <c r="AY25" s="444"/>
      <c r="AZ25" s="445"/>
    </row>
    <row r="26" spans="1:52" ht="14.25" customHeight="1" x14ac:dyDescent="0.15">
      <c r="A26" s="179"/>
      <c r="B26" s="446" t="s">
        <v>147</v>
      </c>
      <c r="C26" s="446"/>
      <c r="D26" s="446"/>
      <c r="E26" s="446"/>
      <c r="F26" s="180"/>
      <c r="G26" s="123"/>
      <c r="H26" s="123"/>
      <c r="I26" s="123"/>
      <c r="J26" s="441"/>
      <c r="K26" s="441"/>
      <c r="L26" s="441"/>
      <c r="M26" s="441"/>
      <c r="N26" s="441"/>
      <c r="O26" s="441"/>
      <c r="P26" s="441"/>
      <c r="Q26" s="441"/>
      <c r="R26" s="181"/>
      <c r="S26" s="136"/>
      <c r="T26" s="136"/>
      <c r="U26" s="136"/>
      <c r="V26" s="182"/>
      <c r="W26" s="136"/>
      <c r="X26" s="136"/>
      <c r="Y26" s="443"/>
      <c r="Z26" s="443"/>
      <c r="AA26" s="443"/>
      <c r="AB26" s="443"/>
      <c r="AC26" s="443"/>
      <c r="AD26" s="443"/>
      <c r="AE26" s="443"/>
      <c r="AF26" s="443"/>
      <c r="AG26" s="136"/>
      <c r="AH26" s="136"/>
      <c r="AI26" s="136"/>
      <c r="AJ26" s="136"/>
      <c r="AK26" s="183"/>
      <c r="AL26" s="416"/>
      <c r="AM26" s="416"/>
      <c r="AN26" s="416"/>
      <c r="AO26" s="416"/>
      <c r="AP26" s="416"/>
      <c r="AQ26" s="416"/>
      <c r="AR26" s="416"/>
      <c r="AS26" s="416"/>
      <c r="AT26" s="416"/>
      <c r="AU26" s="416"/>
      <c r="AV26" s="416"/>
      <c r="AW26" s="416"/>
      <c r="AX26" s="416"/>
      <c r="AY26" s="416"/>
      <c r="AZ26" s="417"/>
    </row>
    <row r="27" spans="1:52" ht="14.25" customHeight="1" x14ac:dyDescent="0.15">
      <c r="A27" s="179"/>
      <c r="B27" s="446"/>
      <c r="C27" s="446"/>
      <c r="D27" s="446"/>
      <c r="E27" s="446"/>
      <c r="F27" s="180"/>
      <c r="G27" s="123"/>
      <c r="H27" s="125"/>
      <c r="I27" s="447" t="s">
        <v>148</v>
      </c>
      <c r="J27" s="448"/>
      <c r="K27" s="448"/>
      <c r="L27" s="448"/>
      <c r="M27" s="448"/>
      <c r="N27" s="448"/>
      <c r="O27" s="448"/>
      <c r="P27" s="448"/>
      <c r="Q27" s="448"/>
      <c r="R27" s="184"/>
      <c r="S27" s="382" t="s">
        <v>149</v>
      </c>
      <c r="T27" s="185"/>
      <c r="U27" s="136"/>
      <c r="V27" s="182"/>
      <c r="W27" s="185"/>
      <c r="X27" s="382" t="s">
        <v>148</v>
      </c>
      <c r="Y27" s="450"/>
      <c r="Z27" s="450"/>
      <c r="AA27" s="450"/>
      <c r="AB27" s="450"/>
      <c r="AC27" s="450"/>
      <c r="AD27" s="450"/>
      <c r="AE27" s="450"/>
      <c r="AF27" s="450"/>
      <c r="AG27" s="186"/>
      <c r="AH27" s="382" t="s">
        <v>149</v>
      </c>
      <c r="AI27" s="185"/>
      <c r="AJ27" s="382"/>
      <c r="AK27" s="183"/>
      <c r="AL27" s="416"/>
      <c r="AM27" s="416"/>
      <c r="AN27" s="416"/>
      <c r="AO27" s="416"/>
      <c r="AP27" s="416"/>
      <c r="AQ27" s="416"/>
      <c r="AR27" s="416"/>
      <c r="AS27" s="416"/>
      <c r="AT27" s="416"/>
      <c r="AU27" s="416"/>
      <c r="AV27" s="416"/>
      <c r="AW27" s="416"/>
      <c r="AX27" s="416"/>
      <c r="AY27" s="416"/>
      <c r="AZ27" s="417"/>
    </row>
    <row r="28" spans="1:52" ht="14.25" customHeight="1" x14ac:dyDescent="0.15">
      <c r="A28" s="144"/>
      <c r="B28" s="376"/>
      <c r="C28" s="376"/>
      <c r="D28" s="376"/>
      <c r="E28" s="376"/>
      <c r="F28" s="145"/>
      <c r="G28" s="172"/>
      <c r="H28" s="187"/>
      <c r="I28" s="436"/>
      <c r="J28" s="449"/>
      <c r="K28" s="449"/>
      <c r="L28" s="449"/>
      <c r="M28" s="449"/>
      <c r="N28" s="449"/>
      <c r="O28" s="449"/>
      <c r="P28" s="449"/>
      <c r="Q28" s="449"/>
      <c r="R28" s="188"/>
      <c r="S28" s="378"/>
      <c r="T28" s="189"/>
      <c r="U28" s="190"/>
      <c r="V28" s="191"/>
      <c r="W28" s="189"/>
      <c r="X28" s="378"/>
      <c r="Y28" s="451"/>
      <c r="Z28" s="451"/>
      <c r="AA28" s="451"/>
      <c r="AB28" s="451"/>
      <c r="AC28" s="451"/>
      <c r="AD28" s="451"/>
      <c r="AE28" s="451"/>
      <c r="AF28" s="451"/>
      <c r="AG28" s="192"/>
      <c r="AH28" s="378"/>
      <c r="AI28" s="189"/>
      <c r="AJ28" s="378"/>
      <c r="AK28" s="193"/>
      <c r="AL28" s="418"/>
      <c r="AM28" s="418"/>
      <c r="AN28" s="418"/>
      <c r="AO28" s="418"/>
      <c r="AP28" s="418"/>
      <c r="AQ28" s="418"/>
      <c r="AR28" s="418"/>
      <c r="AS28" s="418"/>
      <c r="AT28" s="418"/>
      <c r="AU28" s="418"/>
      <c r="AV28" s="418"/>
      <c r="AW28" s="418"/>
      <c r="AX28" s="418"/>
      <c r="AY28" s="418"/>
      <c r="AZ28" s="419"/>
    </row>
    <row r="29" spans="1:52" ht="14.25" customHeight="1" x14ac:dyDescent="0.15">
      <c r="A29" s="151"/>
      <c r="B29" s="386" t="s">
        <v>150</v>
      </c>
      <c r="C29" s="386"/>
      <c r="D29" s="386"/>
      <c r="E29" s="386"/>
      <c r="F29" s="152"/>
      <c r="G29" s="174"/>
      <c r="H29" s="174"/>
      <c r="I29" s="123"/>
      <c r="J29" s="442"/>
      <c r="K29" s="442"/>
      <c r="L29" s="442"/>
      <c r="M29" s="442"/>
      <c r="N29" s="442"/>
      <c r="O29" s="442"/>
      <c r="P29" s="442"/>
      <c r="Q29" s="442"/>
      <c r="R29" s="194"/>
      <c r="S29" s="176"/>
      <c r="T29" s="176"/>
      <c r="U29" s="176"/>
      <c r="V29" s="195"/>
      <c r="W29" s="174"/>
      <c r="X29" s="174"/>
      <c r="Y29" s="455"/>
      <c r="Z29" s="455"/>
      <c r="AA29" s="455"/>
      <c r="AB29" s="455"/>
      <c r="AC29" s="455"/>
      <c r="AD29" s="455"/>
      <c r="AE29" s="455"/>
      <c r="AF29" s="455"/>
      <c r="AG29" s="196"/>
      <c r="AH29" s="174"/>
      <c r="AI29" s="174"/>
      <c r="AJ29" s="174"/>
      <c r="AK29" s="178"/>
      <c r="AL29" s="444"/>
      <c r="AM29" s="444"/>
      <c r="AN29" s="444"/>
      <c r="AO29" s="444"/>
      <c r="AP29" s="444"/>
      <c r="AQ29" s="444"/>
      <c r="AR29" s="444"/>
      <c r="AS29" s="444"/>
      <c r="AT29" s="444"/>
      <c r="AU29" s="444"/>
      <c r="AV29" s="444"/>
      <c r="AW29" s="444"/>
      <c r="AX29" s="444"/>
      <c r="AY29" s="444"/>
      <c r="AZ29" s="445"/>
    </row>
    <row r="30" spans="1:52" ht="14.25" customHeight="1" x14ac:dyDescent="0.15">
      <c r="A30" s="179"/>
      <c r="B30" s="446"/>
      <c r="C30" s="446"/>
      <c r="D30" s="446"/>
      <c r="E30" s="446"/>
      <c r="F30" s="180"/>
      <c r="G30" s="123"/>
      <c r="H30" s="123"/>
      <c r="I30" s="123" t="s">
        <v>148</v>
      </c>
      <c r="J30" s="443"/>
      <c r="K30" s="443"/>
      <c r="L30" s="443"/>
      <c r="M30" s="443"/>
      <c r="N30" s="443"/>
      <c r="O30" s="443"/>
      <c r="P30" s="443"/>
      <c r="Q30" s="443"/>
      <c r="R30" s="184"/>
      <c r="S30" s="136" t="s">
        <v>149</v>
      </c>
      <c r="T30" s="136"/>
      <c r="U30" s="136"/>
      <c r="V30" s="197"/>
      <c r="W30" s="136"/>
      <c r="X30" s="136" t="s">
        <v>148</v>
      </c>
      <c r="Y30" s="456"/>
      <c r="Z30" s="456"/>
      <c r="AA30" s="456"/>
      <c r="AB30" s="456"/>
      <c r="AC30" s="456"/>
      <c r="AD30" s="456"/>
      <c r="AE30" s="456"/>
      <c r="AF30" s="456"/>
      <c r="AG30" s="198"/>
      <c r="AH30" s="136" t="s">
        <v>149</v>
      </c>
      <c r="AI30" s="136"/>
      <c r="AJ30" s="136"/>
      <c r="AK30" s="183"/>
      <c r="AL30" s="416"/>
      <c r="AM30" s="416"/>
      <c r="AN30" s="416"/>
      <c r="AO30" s="416"/>
      <c r="AP30" s="416"/>
      <c r="AQ30" s="416"/>
      <c r="AR30" s="416"/>
      <c r="AS30" s="416"/>
      <c r="AT30" s="416"/>
      <c r="AU30" s="416"/>
      <c r="AV30" s="416"/>
      <c r="AW30" s="416"/>
      <c r="AX30" s="416"/>
      <c r="AY30" s="416"/>
      <c r="AZ30" s="417"/>
    </row>
    <row r="31" spans="1:52" ht="14.25" customHeight="1" x14ac:dyDescent="0.15">
      <c r="A31" s="144"/>
      <c r="B31" s="376"/>
      <c r="C31" s="376"/>
      <c r="D31" s="376"/>
      <c r="E31" s="376"/>
      <c r="F31" s="145"/>
      <c r="G31" s="190"/>
      <c r="H31" s="190"/>
      <c r="I31" s="187"/>
      <c r="J31" s="454"/>
      <c r="K31" s="454"/>
      <c r="L31" s="454"/>
      <c r="M31" s="454"/>
      <c r="N31" s="454"/>
      <c r="O31" s="454"/>
      <c r="P31" s="454"/>
      <c r="Q31" s="454"/>
      <c r="R31" s="188"/>
      <c r="S31" s="190"/>
      <c r="T31" s="190"/>
      <c r="U31" s="199"/>
      <c r="V31" s="191"/>
      <c r="W31" s="190"/>
      <c r="X31" s="190"/>
      <c r="Y31" s="457"/>
      <c r="Z31" s="457"/>
      <c r="AA31" s="457"/>
      <c r="AB31" s="457"/>
      <c r="AC31" s="457"/>
      <c r="AD31" s="457"/>
      <c r="AE31" s="457"/>
      <c r="AF31" s="457"/>
      <c r="AG31" s="200"/>
      <c r="AH31" s="190"/>
      <c r="AI31" s="190"/>
      <c r="AJ31" s="190"/>
      <c r="AK31" s="193"/>
      <c r="AL31" s="418"/>
      <c r="AM31" s="418"/>
      <c r="AN31" s="418"/>
      <c r="AO31" s="418"/>
      <c r="AP31" s="418"/>
      <c r="AQ31" s="418"/>
      <c r="AR31" s="418"/>
      <c r="AS31" s="418"/>
      <c r="AT31" s="418"/>
      <c r="AU31" s="418"/>
      <c r="AV31" s="418"/>
      <c r="AW31" s="418"/>
      <c r="AX31" s="418"/>
      <c r="AY31" s="418"/>
      <c r="AZ31" s="419"/>
    </row>
    <row r="32" spans="1:52" ht="14.25" customHeight="1" x14ac:dyDescent="0.15">
      <c r="A32" s="151"/>
      <c r="B32" s="386" t="s">
        <v>151</v>
      </c>
      <c r="C32" s="386"/>
      <c r="D32" s="386"/>
      <c r="E32" s="386"/>
      <c r="F32" s="152"/>
      <c r="G32" s="174"/>
      <c r="H32" s="174"/>
      <c r="I32" s="123"/>
      <c r="J32" s="442"/>
      <c r="K32" s="442"/>
      <c r="L32" s="442"/>
      <c r="M32" s="442"/>
      <c r="N32" s="442"/>
      <c r="O32" s="442"/>
      <c r="P32" s="442"/>
      <c r="Q32" s="442"/>
      <c r="R32" s="194"/>
      <c r="S32" s="176"/>
      <c r="T32" s="176"/>
      <c r="U32" s="176"/>
      <c r="V32" s="177"/>
      <c r="W32" s="176"/>
      <c r="X32" s="176"/>
      <c r="Y32" s="458"/>
      <c r="Z32" s="458"/>
      <c r="AA32" s="458"/>
      <c r="AB32" s="458"/>
      <c r="AC32" s="458"/>
      <c r="AD32" s="458"/>
      <c r="AE32" s="458"/>
      <c r="AF32" s="458"/>
      <c r="AG32" s="201"/>
      <c r="AH32" s="176"/>
      <c r="AI32" s="176"/>
      <c r="AJ32" s="176"/>
      <c r="AK32" s="178"/>
      <c r="AL32" s="444"/>
      <c r="AM32" s="444"/>
      <c r="AN32" s="444"/>
      <c r="AO32" s="444"/>
      <c r="AP32" s="444"/>
      <c r="AQ32" s="444"/>
      <c r="AR32" s="444"/>
      <c r="AS32" s="444"/>
      <c r="AT32" s="444"/>
      <c r="AU32" s="444"/>
      <c r="AV32" s="444"/>
      <c r="AW32" s="444"/>
      <c r="AX32" s="444"/>
      <c r="AY32" s="444"/>
      <c r="AZ32" s="445"/>
    </row>
    <row r="33" spans="1:52" ht="14.25" customHeight="1" x14ac:dyDescent="0.15">
      <c r="A33" s="179"/>
      <c r="B33" s="446"/>
      <c r="C33" s="446"/>
      <c r="D33" s="446"/>
      <c r="E33" s="446"/>
      <c r="F33" s="180"/>
      <c r="G33" s="123"/>
      <c r="H33" s="123"/>
      <c r="I33" s="123" t="s">
        <v>148</v>
      </c>
      <c r="J33" s="443"/>
      <c r="K33" s="443"/>
      <c r="L33" s="443"/>
      <c r="M33" s="443"/>
      <c r="N33" s="443"/>
      <c r="O33" s="443"/>
      <c r="P33" s="443"/>
      <c r="Q33" s="443"/>
      <c r="R33" s="184"/>
      <c r="S33" s="136" t="s">
        <v>149</v>
      </c>
      <c r="T33" s="136"/>
      <c r="U33" s="136"/>
      <c r="V33" s="182"/>
      <c r="W33" s="136"/>
      <c r="X33" s="136" t="s">
        <v>148</v>
      </c>
      <c r="Y33" s="450"/>
      <c r="Z33" s="450"/>
      <c r="AA33" s="450"/>
      <c r="AB33" s="450"/>
      <c r="AC33" s="450"/>
      <c r="AD33" s="450"/>
      <c r="AE33" s="450"/>
      <c r="AF33" s="450"/>
      <c r="AG33" s="186"/>
      <c r="AH33" s="136" t="s">
        <v>149</v>
      </c>
      <c r="AI33" s="136"/>
      <c r="AJ33" s="136"/>
      <c r="AK33" s="183"/>
      <c r="AL33" s="416"/>
      <c r="AM33" s="416"/>
      <c r="AN33" s="416"/>
      <c r="AO33" s="416"/>
      <c r="AP33" s="416"/>
      <c r="AQ33" s="416"/>
      <c r="AR33" s="416"/>
      <c r="AS33" s="416"/>
      <c r="AT33" s="416"/>
      <c r="AU33" s="416"/>
      <c r="AV33" s="416"/>
      <c r="AW33" s="416"/>
      <c r="AX33" s="416"/>
      <c r="AY33" s="416"/>
      <c r="AZ33" s="417"/>
    </row>
    <row r="34" spans="1:52" ht="14.25" customHeight="1" x14ac:dyDescent="0.15">
      <c r="A34" s="144"/>
      <c r="B34" s="376"/>
      <c r="C34" s="376"/>
      <c r="D34" s="376"/>
      <c r="E34" s="376"/>
      <c r="F34" s="145"/>
      <c r="G34" s="190"/>
      <c r="H34" s="190"/>
      <c r="I34" s="187"/>
      <c r="J34" s="454"/>
      <c r="K34" s="454"/>
      <c r="L34" s="454"/>
      <c r="M34" s="454"/>
      <c r="N34" s="454"/>
      <c r="O34" s="454"/>
      <c r="P34" s="454"/>
      <c r="Q34" s="454"/>
      <c r="R34" s="188"/>
      <c r="S34" s="187"/>
      <c r="T34" s="190"/>
      <c r="U34" s="199"/>
      <c r="V34" s="202"/>
      <c r="W34" s="203"/>
      <c r="X34" s="189"/>
      <c r="Y34" s="451"/>
      <c r="Z34" s="451"/>
      <c r="AA34" s="451"/>
      <c r="AB34" s="451"/>
      <c r="AC34" s="451"/>
      <c r="AD34" s="451"/>
      <c r="AE34" s="451"/>
      <c r="AF34" s="451"/>
      <c r="AG34" s="192"/>
      <c r="AH34" s="204"/>
      <c r="AI34" s="189"/>
      <c r="AJ34" s="203"/>
      <c r="AK34" s="193"/>
      <c r="AL34" s="418"/>
      <c r="AM34" s="418"/>
      <c r="AN34" s="418"/>
      <c r="AO34" s="418"/>
      <c r="AP34" s="418"/>
      <c r="AQ34" s="418"/>
      <c r="AR34" s="418"/>
      <c r="AS34" s="418"/>
      <c r="AT34" s="418"/>
      <c r="AU34" s="418"/>
      <c r="AV34" s="418"/>
      <c r="AW34" s="418"/>
      <c r="AX34" s="418"/>
      <c r="AY34" s="418"/>
      <c r="AZ34" s="419"/>
    </row>
    <row r="35" spans="1:52" ht="14.25" customHeight="1" x14ac:dyDescent="0.2">
      <c r="A35" s="151"/>
      <c r="B35" s="386" t="s">
        <v>152</v>
      </c>
      <c r="C35" s="386"/>
      <c r="D35" s="386"/>
      <c r="E35" s="386"/>
      <c r="F35" s="152"/>
      <c r="G35" s="125"/>
      <c r="H35" s="444"/>
      <c r="I35" s="444"/>
      <c r="J35" s="444"/>
      <c r="K35" s="444"/>
      <c r="L35" s="444"/>
      <c r="M35" s="444"/>
      <c r="N35" s="444"/>
      <c r="O35" s="444"/>
      <c r="P35" s="444"/>
      <c r="Q35" s="444"/>
      <c r="R35" s="444"/>
      <c r="S35" s="444"/>
      <c r="T35" s="444"/>
      <c r="U35" s="444"/>
      <c r="V35" s="444"/>
      <c r="W35" s="444"/>
      <c r="X35" s="444"/>
      <c r="Y35" s="444"/>
      <c r="Z35" s="444"/>
      <c r="AA35" s="444"/>
      <c r="AB35" s="444"/>
      <c r="AC35" s="444"/>
      <c r="AD35" s="444"/>
      <c r="AE35" s="444"/>
      <c r="AF35" s="444"/>
      <c r="AG35" s="444"/>
      <c r="AH35" s="444"/>
      <c r="AI35" s="444"/>
      <c r="AJ35" s="444"/>
      <c r="AK35" s="444"/>
      <c r="AL35" s="444"/>
      <c r="AM35" s="444"/>
      <c r="AN35" s="444"/>
      <c r="AO35" s="444"/>
      <c r="AP35" s="444"/>
      <c r="AQ35" s="444"/>
      <c r="AR35" s="444"/>
      <c r="AS35" s="444"/>
      <c r="AT35" s="444"/>
      <c r="AU35" s="444"/>
      <c r="AV35" s="444"/>
      <c r="AW35" s="444"/>
      <c r="AX35" s="444"/>
      <c r="AY35" s="444"/>
      <c r="AZ35" s="205"/>
    </row>
    <row r="36" spans="1:52" ht="14.25" customHeight="1" x14ac:dyDescent="0.2">
      <c r="A36" s="206"/>
      <c r="B36" s="452"/>
      <c r="C36" s="452"/>
      <c r="D36" s="452"/>
      <c r="E36" s="452"/>
      <c r="F36" s="207"/>
      <c r="G36" s="208"/>
      <c r="H36" s="453"/>
      <c r="I36" s="453"/>
      <c r="J36" s="453"/>
      <c r="K36" s="453"/>
      <c r="L36" s="453"/>
      <c r="M36" s="453"/>
      <c r="N36" s="453"/>
      <c r="O36" s="453"/>
      <c r="P36" s="453"/>
      <c r="Q36" s="453"/>
      <c r="R36" s="453"/>
      <c r="S36" s="453"/>
      <c r="T36" s="453"/>
      <c r="U36" s="453"/>
      <c r="V36" s="453"/>
      <c r="W36" s="453"/>
      <c r="X36" s="453"/>
      <c r="Y36" s="453"/>
      <c r="Z36" s="453"/>
      <c r="AA36" s="453"/>
      <c r="AB36" s="453"/>
      <c r="AC36" s="453"/>
      <c r="AD36" s="453"/>
      <c r="AE36" s="453"/>
      <c r="AF36" s="453"/>
      <c r="AG36" s="453"/>
      <c r="AH36" s="453"/>
      <c r="AI36" s="453"/>
      <c r="AJ36" s="453"/>
      <c r="AK36" s="453"/>
      <c r="AL36" s="453"/>
      <c r="AM36" s="453"/>
      <c r="AN36" s="453"/>
      <c r="AO36" s="453"/>
      <c r="AP36" s="453"/>
      <c r="AQ36" s="453"/>
      <c r="AR36" s="453"/>
      <c r="AS36" s="453"/>
      <c r="AT36" s="453"/>
      <c r="AU36" s="453"/>
      <c r="AV36" s="453"/>
      <c r="AW36" s="453"/>
      <c r="AX36" s="453"/>
      <c r="AY36" s="453"/>
      <c r="AZ36" s="209"/>
    </row>
    <row r="37" spans="1:52" ht="14.25" customHeight="1" x14ac:dyDescent="0.2">
      <c r="A37" s="210" t="s">
        <v>153</v>
      </c>
      <c r="B37" s="210"/>
      <c r="C37" s="210"/>
      <c r="D37" s="210"/>
      <c r="E37" s="210"/>
      <c r="F37" s="210"/>
      <c r="G37" s="211"/>
      <c r="H37" s="211"/>
      <c r="I37" s="211"/>
      <c r="J37" s="211"/>
      <c r="K37" s="211"/>
      <c r="L37" s="212"/>
      <c r="M37" s="212"/>
      <c r="N37" s="213"/>
      <c r="O37" s="213"/>
      <c r="P37" s="213"/>
      <c r="Q37" s="213"/>
      <c r="R37" s="213"/>
      <c r="S37" s="213"/>
      <c r="T37" s="213"/>
      <c r="U37" s="213"/>
      <c r="V37" s="213"/>
      <c r="W37" s="213"/>
      <c r="X37" s="213"/>
      <c r="Y37" s="213"/>
      <c r="Z37" s="213"/>
      <c r="AA37" s="213"/>
      <c r="AB37" s="213"/>
      <c r="AC37" s="213"/>
      <c r="AD37" s="213"/>
      <c r="AE37" s="213"/>
      <c r="AF37" s="213"/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</row>
  </sheetData>
  <mergeCells count="55">
    <mergeCell ref="AH27:AH28"/>
    <mergeCell ref="AJ27:AJ28"/>
    <mergeCell ref="B35:E36"/>
    <mergeCell ref="H35:AY36"/>
    <mergeCell ref="B29:E31"/>
    <mergeCell ref="J29:Q31"/>
    <mergeCell ref="Y29:AF31"/>
    <mergeCell ref="AL29:AZ31"/>
    <mergeCell ref="B32:E34"/>
    <mergeCell ref="J32:Q34"/>
    <mergeCell ref="Y32:AF34"/>
    <mergeCell ref="AL32:AZ34"/>
    <mergeCell ref="B19:E20"/>
    <mergeCell ref="H19:V20"/>
    <mergeCell ref="AL27:AZ28"/>
    <mergeCell ref="A23:F24"/>
    <mergeCell ref="G23:U24"/>
    <mergeCell ref="V23:AJ24"/>
    <mergeCell ref="AK23:AZ24"/>
    <mergeCell ref="J25:Q26"/>
    <mergeCell ref="Y25:AF26"/>
    <mergeCell ref="AL25:AZ26"/>
    <mergeCell ref="B26:E28"/>
    <mergeCell ref="I27:I28"/>
    <mergeCell ref="J27:Q28"/>
    <mergeCell ref="S27:S28"/>
    <mergeCell ref="X27:X28"/>
    <mergeCell ref="Y27:AF28"/>
    <mergeCell ref="AR8:AT10"/>
    <mergeCell ref="AU8:AW10"/>
    <mergeCell ref="H15:V16"/>
    <mergeCell ref="B17:E18"/>
    <mergeCell ref="H17:V18"/>
    <mergeCell ref="AX8:AZ10"/>
    <mergeCell ref="B11:E12"/>
    <mergeCell ref="H11:V12"/>
    <mergeCell ref="X11:Z22"/>
    <mergeCell ref="B13:E14"/>
    <mergeCell ref="H13:V14"/>
    <mergeCell ref="B15:E16"/>
    <mergeCell ref="W8:Y10"/>
    <mergeCell ref="Z8:AB10"/>
    <mergeCell ref="AC8:AE10"/>
    <mergeCell ref="AF8:AH10"/>
    <mergeCell ref="AI8:AK10"/>
    <mergeCell ref="AL8:AN10"/>
    <mergeCell ref="B21:E22"/>
    <mergeCell ref="H21:V22"/>
    <mergeCell ref="AO8:AQ10"/>
    <mergeCell ref="M2:O3"/>
    <mergeCell ref="P2:Q3"/>
    <mergeCell ref="R2:T3"/>
    <mergeCell ref="U2:AZ3"/>
    <mergeCell ref="U5:AF6"/>
    <mergeCell ref="AO6:AV6"/>
  </mergeCells>
  <phoneticPr fontId="20"/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2"/>
  <sheetViews>
    <sheetView showZeros="0" view="pageBreakPreview" zoomScale="115" zoomScaleNormal="85" zoomScaleSheetLayoutView="115" workbookViewId="0">
      <selection activeCell="C6" sqref="C6"/>
    </sheetView>
  </sheetViews>
  <sheetFormatPr defaultColWidth="9" defaultRowHeight="9.6" x14ac:dyDescent="0.2"/>
  <cols>
    <col min="1" max="1" width="5.109375" style="218" customWidth="1"/>
    <col min="2" max="2" width="22.6640625" style="218" customWidth="1"/>
    <col min="3" max="3" width="24.77734375" style="218" customWidth="1"/>
    <col min="4" max="4" width="5.6640625" style="218" customWidth="1"/>
    <col min="5" max="5" width="7.6640625" style="294" customWidth="1"/>
    <col min="6" max="6" width="8.77734375" style="294" customWidth="1"/>
    <col min="7" max="7" width="12.6640625" style="294" customWidth="1"/>
    <col min="8" max="8" width="7.6640625" style="218" customWidth="1"/>
    <col min="9" max="9" width="8.6640625" style="218" customWidth="1"/>
    <col min="10" max="10" width="12.6640625" style="218" customWidth="1"/>
    <col min="11" max="11" width="17.6640625" style="218" customWidth="1"/>
    <col min="12" max="12" width="9" style="218"/>
    <col min="13" max="13" width="9.77734375" style="218" customWidth="1"/>
    <col min="14" max="19" width="9" style="218"/>
    <col min="20" max="16384" width="9" style="219"/>
  </cols>
  <sheetData>
    <row r="1" spans="1:14" ht="24.9" customHeight="1" x14ac:dyDescent="0.2">
      <c r="A1" s="297"/>
      <c r="B1" s="216"/>
      <c r="C1" s="216"/>
      <c r="D1" s="216"/>
      <c r="E1" s="459" t="s">
        <v>89</v>
      </c>
      <c r="F1" s="460"/>
      <c r="G1" s="461"/>
      <c r="H1" s="459" t="s">
        <v>90</v>
      </c>
      <c r="I1" s="460"/>
      <c r="J1" s="461"/>
      <c r="K1" s="217"/>
    </row>
    <row r="2" spans="1:14" ht="24.9" customHeight="1" x14ac:dyDescent="0.2">
      <c r="A2" s="220" t="s">
        <v>0</v>
      </c>
      <c r="B2" s="221" t="s">
        <v>1</v>
      </c>
      <c r="C2" s="221" t="s">
        <v>2</v>
      </c>
      <c r="D2" s="221" t="s">
        <v>3</v>
      </c>
      <c r="E2" s="222" t="s">
        <v>4</v>
      </c>
      <c r="F2" s="222" t="s">
        <v>5</v>
      </c>
      <c r="G2" s="222" t="s">
        <v>6</v>
      </c>
      <c r="H2" s="223" t="s">
        <v>4</v>
      </c>
      <c r="I2" s="223" t="s">
        <v>5</v>
      </c>
      <c r="J2" s="223" t="s">
        <v>6</v>
      </c>
      <c r="K2" s="224" t="s">
        <v>7</v>
      </c>
    </row>
    <row r="3" spans="1:14" ht="24.9" customHeight="1" x14ac:dyDescent="0.2">
      <c r="A3" s="225"/>
      <c r="B3" s="226" t="s">
        <v>91</v>
      </c>
      <c r="C3" s="227"/>
      <c r="D3" s="299"/>
      <c r="E3" s="229"/>
      <c r="F3" s="230"/>
      <c r="G3" s="230"/>
      <c r="H3" s="231"/>
      <c r="I3" s="231"/>
      <c r="J3" s="232"/>
      <c r="K3" s="233"/>
    </row>
    <row r="4" spans="1:14" ht="12" customHeight="1" x14ac:dyDescent="0.2">
      <c r="A4" s="234"/>
      <c r="B4" s="462" t="s">
        <v>120</v>
      </c>
      <c r="C4" s="235"/>
      <c r="D4" s="236"/>
      <c r="E4" s="237"/>
      <c r="F4" s="238"/>
      <c r="G4" s="238"/>
      <c r="H4" s="239"/>
      <c r="I4" s="239"/>
      <c r="J4" s="240"/>
      <c r="K4" s="241"/>
    </row>
    <row r="5" spans="1:14" ht="12" customHeight="1" x14ac:dyDescent="0.2">
      <c r="A5" s="298"/>
      <c r="B5" s="463"/>
      <c r="C5" s="243"/>
      <c r="D5" s="299"/>
      <c r="E5" s="244"/>
      <c r="F5" s="245"/>
      <c r="G5" s="230"/>
      <c r="H5" s="246"/>
      <c r="I5" s="246"/>
      <c r="J5" s="247"/>
      <c r="K5" s="248"/>
    </row>
    <row r="6" spans="1:14" ht="24.9" customHeight="1" x14ac:dyDescent="0.2">
      <c r="A6" s="249" t="s">
        <v>92</v>
      </c>
      <c r="B6" s="226" t="s">
        <v>160</v>
      </c>
      <c r="C6" s="250"/>
      <c r="D6" s="251" t="s">
        <v>10</v>
      </c>
      <c r="E6" s="252">
        <v>1</v>
      </c>
      <c r="F6" s="253"/>
      <c r="G6" s="301"/>
      <c r="H6" s="255"/>
      <c r="I6" s="255"/>
      <c r="J6" s="256"/>
      <c r="K6" s="257"/>
      <c r="M6" s="258"/>
      <c r="N6" s="258"/>
    </row>
    <row r="7" spans="1:14" ht="12" customHeight="1" x14ac:dyDescent="0.2">
      <c r="A7" s="249"/>
      <c r="B7" s="226"/>
      <c r="C7" s="259"/>
      <c r="D7" s="251"/>
      <c r="E7" s="252"/>
      <c r="F7" s="253"/>
      <c r="G7" s="254"/>
      <c r="H7" s="255"/>
      <c r="I7" s="255"/>
      <c r="J7" s="256"/>
      <c r="K7" s="257"/>
    </row>
    <row r="8" spans="1:14" ht="12" customHeight="1" x14ac:dyDescent="0.2">
      <c r="A8" s="249"/>
      <c r="B8" s="226"/>
      <c r="C8" s="259"/>
      <c r="D8" s="251"/>
      <c r="E8" s="252"/>
      <c r="F8" s="253"/>
      <c r="G8" s="254"/>
      <c r="H8" s="255"/>
      <c r="I8" s="255"/>
      <c r="J8" s="256"/>
      <c r="K8" s="257"/>
    </row>
    <row r="9" spans="1:14" ht="24.9" customHeight="1" x14ac:dyDescent="0.2">
      <c r="A9" s="249" t="s">
        <v>93</v>
      </c>
      <c r="B9" s="226" t="s">
        <v>94</v>
      </c>
      <c r="C9" s="260"/>
      <c r="D9" s="251" t="s">
        <v>10</v>
      </c>
      <c r="E9" s="252">
        <v>1</v>
      </c>
      <c r="F9" s="254"/>
      <c r="G9" s="301"/>
      <c r="H9" s="255"/>
      <c r="I9" s="255"/>
      <c r="J9" s="256"/>
      <c r="K9" s="257"/>
      <c r="M9" s="258"/>
      <c r="N9" s="258"/>
    </row>
    <row r="10" spans="1:14" ht="12" customHeight="1" x14ac:dyDescent="0.2">
      <c r="A10" s="249"/>
      <c r="B10" s="226"/>
      <c r="C10" s="259"/>
      <c r="D10" s="251"/>
      <c r="E10" s="252"/>
      <c r="F10" s="254"/>
      <c r="G10" s="254"/>
      <c r="H10" s="255"/>
      <c r="I10" s="255"/>
      <c r="J10" s="256"/>
      <c r="K10" s="257"/>
    </row>
    <row r="11" spans="1:14" ht="12" customHeight="1" x14ac:dyDescent="0.2">
      <c r="A11" s="249"/>
      <c r="B11" s="226"/>
      <c r="C11" s="259"/>
      <c r="D11" s="251"/>
      <c r="E11" s="252"/>
      <c r="F11" s="254"/>
      <c r="G11" s="254"/>
      <c r="H11" s="255"/>
      <c r="I11" s="255"/>
      <c r="J11" s="256"/>
      <c r="K11" s="257"/>
    </row>
    <row r="12" spans="1:14" ht="24.9" customHeight="1" x14ac:dyDescent="0.2">
      <c r="A12" s="249" t="s">
        <v>167</v>
      </c>
      <c r="B12" s="226" t="s">
        <v>102</v>
      </c>
      <c r="C12" s="260" t="s">
        <v>119</v>
      </c>
      <c r="D12" s="251"/>
      <c r="E12" s="252"/>
      <c r="F12" s="254"/>
      <c r="G12" s="301"/>
      <c r="H12" s="255"/>
      <c r="I12" s="255"/>
      <c r="J12" s="256"/>
      <c r="K12" s="257"/>
      <c r="N12" s="261"/>
    </row>
    <row r="13" spans="1:14" ht="12" customHeight="1" x14ac:dyDescent="0.2">
      <c r="A13" s="249"/>
      <c r="B13" s="226"/>
      <c r="C13" s="259"/>
      <c r="D13" s="251"/>
      <c r="E13" s="252"/>
      <c r="F13" s="254"/>
      <c r="G13" s="254"/>
      <c r="H13" s="255"/>
      <c r="I13" s="255"/>
      <c r="J13" s="256"/>
      <c r="K13" s="257"/>
    </row>
    <row r="14" spans="1:14" ht="12" customHeight="1" x14ac:dyDescent="0.2">
      <c r="A14" s="249"/>
      <c r="B14" s="226"/>
      <c r="C14" s="259"/>
      <c r="D14" s="251"/>
      <c r="E14" s="252"/>
      <c r="F14" s="254"/>
      <c r="G14" s="254"/>
      <c r="H14" s="255"/>
      <c r="I14" s="255"/>
      <c r="J14" s="256"/>
      <c r="K14" s="257"/>
    </row>
    <row r="15" spans="1:14" ht="24.9" customHeight="1" x14ac:dyDescent="0.2">
      <c r="A15" s="249" t="s">
        <v>96</v>
      </c>
      <c r="B15" s="226" t="s">
        <v>97</v>
      </c>
      <c r="C15" s="262" t="s">
        <v>170</v>
      </c>
      <c r="D15" s="251" t="s">
        <v>10</v>
      </c>
      <c r="E15" s="252">
        <v>1</v>
      </c>
      <c r="F15" s="253"/>
      <c r="G15" s="301"/>
      <c r="H15" s="255"/>
      <c r="I15" s="255"/>
      <c r="J15" s="256"/>
      <c r="K15" s="257"/>
      <c r="M15" s="258"/>
      <c r="N15" s="258"/>
    </row>
    <row r="16" spans="1:14" ht="12" customHeight="1" x14ac:dyDescent="0.2">
      <c r="A16" s="249"/>
      <c r="B16" s="226"/>
      <c r="C16" s="259"/>
      <c r="D16" s="251"/>
      <c r="E16" s="252"/>
      <c r="F16" s="253"/>
      <c r="G16" s="254"/>
      <c r="H16" s="255"/>
      <c r="I16" s="255"/>
      <c r="J16" s="256"/>
      <c r="K16" s="257"/>
    </row>
    <row r="17" spans="1:14" ht="12" customHeight="1" x14ac:dyDescent="0.2">
      <c r="A17" s="249"/>
      <c r="B17" s="226"/>
      <c r="C17" s="259"/>
      <c r="D17" s="251"/>
      <c r="E17" s="252"/>
      <c r="F17" s="253"/>
      <c r="G17" s="254"/>
      <c r="H17" s="255"/>
      <c r="I17" s="255"/>
      <c r="J17" s="256"/>
      <c r="K17" s="257"/>
    </row>
    <row r="18" spans="1:14" ht="24.9" customHeight="1" x14ac:dyDescent="0.2">
      <c r="A18" s="249" t="s">
        <v>98</v>
      </c>
      <c r="B18" s="226" t="s">
        <v>100</v>
      </c>
      <c r="C18" s="262"/>
      <c r="D18" s="251" t="s">
        <v>10</v>
      </c>
      <c r="E18" s="252">
        <v>1</v>
      </c>
      <c r="F18" s="253"/>
      <c r="G18" s="301"/>
      <c r="H18" s="255"/>
      <c r="I18" s="255"/>
      <c r="J18" s="256"/>
      <c r="K18" s="257"/>
      <c r="M18" s="258"/>
      <c r="N18" s="258"/>
    </row>
    <row r="19" spans="1:14" ht="12" customHeight="1" x14ac:dyDescent="0.2">
      <c r="A19" s="249"/>
      <c r="B19" s="226"/>
      <c r="C19" s="259"/>
      <c r="D19" s="251"/>
      <c r="E19" s="252"/>
      <c r="F19" s="253"/>
      <c r="G19" s="254"/>
      <c r="H19" s="255"/>
      <c r="I19" s="255"/>
      <c r="J19" s="256"/>
      <c r="K19" s="257"/>
    </row>
    <row r="20" spans="1:14" ht="12" customHeight="1" x14ac:dyDescent="0.2">
      <c r="A20" s="234"/>
      <c r="B20" s="296"/>
      <c r="C20" s="263"/>
      <c r="D20" s="236"/>
      <c r="E20" s="264"/>
      <c r="F20" s="265"/>
      <c r="G20" s="238"/>
      <c r="H20" s="255"/>
      <c r="I20" s="255"/>
      <c r="J20" s="256"/>
      <c r="K20" s="257"/>
    </row>
    <row r="21" spans="1:14" ht="24.9" customHeight="1" x14ac:dyDescent="0.2">
      <c r="A21" s="249" t="s">
        <v>168</v>
      </c>
      <c r="B21" s="226" t="s">
        <v>101</v>
      </c>
      <c r="C21" s="262"/>
      <c r="D21" s="251" t="s">
        <v>10</v>
      </c>
      <c r="E21" s="252">
        <v>1</v>
      </c>
      <c r="F21" s="253"/>
      <c r="G21" s="301"/>
      <c r="H21" s="255"/>
      <c r="I21" s="255"/>
      <c r="J21" s="256"/>
      <c r="K21" s="257"/>
      <c r="M21" s="258"/>
      <c r="N21" s="258"/>
    </row>
    <row r="22" spans="1:14" ht="12" customHeight="1" x14ac:dyDescent="0.2">
      <c r="A22" s="249"/>
      <c r="B22" s="226"/>
      <c r="C22" s="259"/>
      <c r="D22" s="251"/>
      <c r="E22" s="252"/>
      <c r="F22" s="253"/>
      <c r="G22" s="254"/>
      <c r="H22" s="255"/>
      <c r="I22" s="255"/>
      <c r="J22" s="256"/>
      <c r="K22" s="257"/>
    </row>
    <row r="23" spans="1:14" ht="12" customHeight="1" x14ac:dyDescent="0.2">
      <c r="A23" s="234"/>
      <c r="B23" s="296"/>
      <c r="C23" s="263"/>
      <c r="D23" s="236"/>
      <c r="E23" s="264"/>
      <c r="F23" s="265"/>
      <c r="G23" s="238"/>
      <c r="H23" s="239"/>
      <c r="I23" s="239"/>
      <c r="J23" s="240"/>
      <c r="K23" s="266"/>
    </row>
    <row r="24" spans="1:14" ht="24.9" customHeight="1" x14ac:dyDescent="0.2">
      <c r="A24" s="249" t="s">
        <v>169</v>
      </c>
      <c r="B24" s="226" t="s">
        <v>194</v>
      </c>
      <c r="C24" s="300" t="s">
        <v>171</v>
      </c>
      <c r="D24" s="251"/>
      <c r="E24" s="252"/>
      <c r="F24" s="254"/>
      <c r="G24" s="301"/>
      <c r="H24" s="255"/>
      <c r="I24" s="255"/>
      <c r="J24" s="256"/>
      <c r="K24" s="257"/>
      <c r="M24" s="258"/>
      <c r="N24" s="258"/>
    </row>
    <row r="25" spans="1:14" ht="12" customHeight="1" x14ac:dyDescent="0.2">
      <c r="A25" s="249"/>
      <c r="B25" s="226"/>
      <c r="C25" s="259"/>
      <c r="D25" s="251"/>
      <c r="E25" s="252"/>
      <c r="F25" s="253"/>
      <c r="G25" s="254"/>
      <c r="H25" s="255"/>
      <c r="I25" s="255"/>
      <c r="J25" s="256"/>
      <c r="K25" s="257"/>
    </row>
    <row r="26" spans="1:14" ht="12" customHeight="1" x14ac:dyDescent="0.2">
      <c r="A26" s="234"/>
      <c r="B26" s="296"/>
      <c r="C26" s="263"/>
      <c r="D26" s="251"/>
      <c r="E26" s="252"/>
      <c r="F26" s="253"/>
      <c r="G26" s="254"/>
      <c r="H26" s="255"/>
      <c r="I26" s="255"/>
      <c r="J26" s="256"/>
      <c r="K26" s="257"/>
    </row>
    <row r="27" spans="1:14" ht="24.75" customHeight="1" x14ac:dyDescent="0.2">
      <c r="A27" s="249"/>
      <c r="B27" s="226"/>
      <c r="C27" s="300"/>
      <c r="D27" s="299"/>
      <c r="E27" s="244"/>
      <c r="F27" s="230"/>
      <c r="G27" s="230">
        <f>SUM(G28:G29)</f>
        <v>0</v>
      </c>
      <c r="H27" s="246"/>
      <c r="I27" s="246"/>
      <c r="J27" s="247"/>
      <c r="K27" s="248"/>
      <c r="M27" s="258"/>
      <c r="N27" s="258"/>
    </row>
    <row r="28" spans="1:14" ht="12" customHeight="1" x14ac:dyDescent="0.2">
      <c r="A28" s="249"/>
      <c r="B28" s="226"/>
      <c r="C28" s="259"/>
      <c r="D28" s="251"/>
      <c r="E28" s="252"/>
      <c r="F28" s="253"/>
      <c r="G28" s="254">
        <f>G13+G25</f>
        <v>0</v>
      </c>
      <c r="H28" s="255"/>
      <c r="I28" s="255"/>
      <c r="J28" s="256"/>
      <c r="K28" s="257"/>
    </row>
    <row r="29" spans="1:14" ht="12" customHeight="1" x14ac:dyDescent="0.2">
      <c r="A29" s="234"/>
      <c r="B29" s="296"/>
      <c r="C29" s="263"/>
      <c r="D29" s="251"/>
      <c r="E29" s="252"/>
      <c r="F29" s="253"/>
      <c r="G29" s="254">
        <f>G14+G26</f>
        <v>0</v>
      </c>
      <c r="H29" s="255"/>
      <c r="I29" s="255"/>
      <c r="J29" s="256"/>
      <c r="K29" s="257"/>
    </row>
    <row r="30" spans="1:14" ht="24.9" customHeight="1" x14ac:dyDescent="0.2">
      <c r="A30" s="249" t="s">
        <v>193</v>
      </c>
      <c r="B30" s="226" t="s">
        <v>95</v>
      </c>
      <c r="C30" s="300" t="s">
        <v>172</v>
      </c>
      <c r="D30" s="251"/>
      <c r="E30" s="252"/>
      <c r="F30" s="254"/>
      <c r="G30" s="301"/>
      <c r="H30" s="255"/>
      <c r="I30" s="255"/>
      <c r="J30" s="256"/>
      <c r="K30" s="257"/>
    </row>
    <row r="31" spans="1:14" ht="12" customHeight="1" x14ac:dyDescent="0.2">
      <c r="A31" s="249"/>
      <c r="B31" s="226"/>
      <c r="C31" s="260"/>
      <c r="D31" s="251"/>
      <c r="E31" s="252"/>
      <c r="F31" s="254"/>
      <c r="G31" s="254"/>
      <c r="H31" s="255"/>
      <c r="I31" s="255"/>
      <c r="J31" s="256"/>
      <c r="K31" s="257"/>
    </row>
    <row r="32" spans="1:14" ht="12" customHeight="1" x14ac:dyDescent="0.2">
      <c r="A32" s="267"/>
      <c r="B32" s="268"/>
      <c r="C32" s="293"/>
      <c r="D32" s="270"/>
      <c r="E32" s="271"/>
      <c r="F32" s="273"/>
      <c r="G32" s="273"/>
      <c r="H32" s="274"/>
      <c r="I32" s="274"/>
      <c r="J32" s="275"/>
      <c r="K32" s="276"/>
    </row>
    <row r="33" spans="1:11" ht="24.9" customHeight="1" x14ac:dyDescent="0.2">
      <c r="A33" s="242" t="s">
        <v>111</v>
      </c>
      <c r="B33" s="277" t="s">
        <v>175</v>
      </c>
      <c r="C33" s="278"/>
      <c r="D33" s="228"/>
      <c r="E33" s="229"/>
      <c r="F33" s="230"/>
      <c r="G33" s="230"/>
      <c r="H33" s="246"/>
      <c r="I33" s="246"/>
      <c r="J33" s="247"/>
      <c r="K33" s="279"/>
    </row>
    <row r="34" spans="1:11" ht="12" customHeight="1" x14ac:dyDescent="0.2">
      <c r="A34" s="234"/>
      <c r="B34" s="280"/>
      <c r="C34" s="263"/>
      <c r="D34" s="236"/>
      <c r="E34" s="264"/>
      <c r="F34" s="265"/>
      <c r="G34" s="238"/>
      <c r="H34" s="239"/>
      <c r="I34" s="239"/>
      <c r="J34" s="240"/>
      <c r="K34" s="464"/>
    </row>
    <row r="35" spans="1:11" ht="12" customHeight="1" x14ac:dyDescent="0.2">
      <c r="A35" s="242"/>
      <c r="B35" s="281"/>
      <c r="C35" s="243"/>
      <c r="D35" s="228"/>
      <c r="E35" s="244"/>
      <c r="F35" s="245"/>
      <c r="G35" s="230"/>
      <c r="H35" s="246"/>
      <c r="I35" s="246"/>
      <c r="J35" s="247"/>
      <c r="K35" s="465"/>
    </row>
    <row r="36" spans="1:11" ht="24.9" customHeight="1" x14ac:dyDescent="0.2">
      <c r="A36" s="249">
        <v>1</v>
      </c>
      <c r="B36" s="282" t="s">
        <v>176</v>
      </c>
      <c r="C36" s="259"/>
      <c r="D36" s="251" t="s">
        <v>10</v>
      </c>
      <c r="E36" s="252">
        <v>1</v>
      </c>
      <c r="F36" s="253"/>
      <c r="G36" s="301"/>
      <c r="H36" s="255"/>
      <c r="I36" s="255"/>
      <c r="J36" s="256"/>
      <c r="K36" s="257"/>
    </row>
    <row r="37" spans="1:11" ht="12" customHeight="1" x14ac:dyDescent="0.2">
      <c r="A37" s="249"/>
      <c r="B37" s="282"/>
      <c r="C37" s="259"/>
      <c r="D37" s="251"/>
      <c r="E37" s="252"/>
      <c r="F37" s="253"/>
      <c r="G37" s="254"/>
      <c r="H37" s="255"/>
      <c r="I37" s="255"/>
      <c r="J37" s="256"/>
      <c r="K37" s="257"/>
    </row>
    <row r="38" spans="1:11" ht="12" customHeight="1" x14ac:dyDescent="0.2">
      <c r="A38" s="249"/>
      <c r="B38" s="282"/>
      <c r="C38" s="259"/>
      <c r="D38" s="251"/>
      <c r="E38" s="252"/>
      <c r="F38" s="253"/>
      <c r="G38" s="254"/>
      <c r="H38" s="255"/>
      <c r="I38" s="255"/>
      <c r="J38" s="256"/>
      <c r="K38" s="257"/>
    </row>
    <row r="39" spans="1:11" ht="24.9" customHeight="1" x14ac:dyDescent="0.2">
      <c r="A39" s="249">
        <v>2</v>
      </c>
      <c r="B39" s="282" t="s">
        <v>177</v>
      </c>
      <c r="C39" s="250"/>
      <c r="D39" s="251" t="s">
        <v>10</v>
      </c>
      <c r="E39" s="252">
        <v>1</v>
      </c>
      <c r="F39" s="254"/>
      <c r="G39" s="301"/>
      <c r="H39" s="255"/>
      <c r="I39" s="255"/>
      <c r="J39" s="256"/>
      <c r="K39" s="257"/>
    </row>
    <row r="40" spans="1:11" ht="12" customHeight="1" x14ac:dyDescent="0.2">
      <c r="A40" s="249"/>
      <c r="B40" s="282"/>
      <c r="C40" s="259"/>
      <c r="D40" s="251"/>
      <c r="E40" s="252"/>
      <c r="F40" s="253"/>
      <c r="G40" s="254"/>
      <c r="H40" s="255"/>
      <c r="I40" s="255"/>
      <c r="J40" s="256"/>
      <c r="K40" s="257"/>
    </row>
    <row r="41" spans="1:11" ht="12" customHeight="1" x14ac:dyDescent="0.2">
      <c r="A41" s="249"/>
      <c r="B41" s="282"/>
      <c r="C41" s="259"/>
      <c r="D41" s="251"/>
      <c r="E41" s="252"/>
      <c r="F41" s="253"/>
      <c r="G41" s="254"/>
      <c r="H41" s="255"/>
      <c r="I41" s="255"/>
      <c r="J41" s="256"/>
      <c r="K41" s="257"/>
    </row>
    <row r="42" spans="1:11" ht="24.9" customHeight="1" x14ac:dyDescent="0.2">
      <c r="A42" s="249">
        <v>3</v>
      </c>
      <c r="B42" s="282" t="s">
        <v>178</v>
      </c>
      <c r="C42" s="260"/>
      <c r="D42" s="251" t="s">
        <v>10</v>
      </c>
      <c r="E42" s="252">
        <v>1</v>
      </c>
      <c r="F42" s="254"/>
      <c r="G42" s="301"/>
      <c r="H42" s="255"/>
      <c r="I42" s="255"/>
      <c r="J42" s="256"/>
      <c r="K42" s="257"/>
    </row>
    <row r="43" spans="1:11" ht="12" customHeight="1" x14ac:dyDescent="0.2">
      <c r="A43" s="249"/>
      <c r="B43" s="282"/>
      <c r="C43" s="259"/>
      <c r="D43" s="251"/>
      <c r="E43" s="252"/>
      <c r="F43" s="253"/>
      <c r="G43" s="254"/>
      <c r="H43" s="255"/>
      <c r="I43" s="255"/>
      <c r="J43" s="256"/>
      <c r="K43" s="257"/>
    </row>
    <row r="44" spans="1:11" ht="12" customHeight="1" x14ac:dyDescent="0.2">
      <c r="A44" s="249"/>
      <c r="B44" s="282"/>
      <c r="C44" s="259"/>
      <c r="D44" s="251"/>
      <c r="E44" s="252"/>
      <c r="F44" s="253"/>
      <c r="G44" s="254"/>
      <c r="H44" s="255"/>
      <c r="I44" s="255"/>
      <c r="J44" s="256"/>
      <c r="K44" s="257"/>
    </row>
    <row r="45" spans="1:11" ht="24.9" customHeight="1" x14ac:dyDescent="0.2">
      <c r="A45" s="249">
        <v>4</v>
      </c>
      <c r="B45" s="282" t="s">
        <v>179</v>
      </c>
      <c r="C45" s="260"/>
      <c r="D45" s="251" t="s">
        <v>10</v>
      </c>
      <c r="E45" s="252">
        <v>1</v>
      </c>
      <c r="F45" s="254"/>
      <c r="G45" s="301"/>
      <c r="H45" s="255"/>
      <c r="I45" s="255"/>
      <c r="J45" s="256"/>
      <c r="K45" s="257"/>
    </row>
    <row r="46" spans="1:11" ht="12" customHeight="1" x14ac:dyDescent="0.2">
      <c r="A46" s="249"/>
      <c r="B46" s="282"/>
      <c r="C46" s="259"/>
      <c r="D46" s="251"/>
      <c r="E46" s="252"/>
      <c r="F46" s="253"/>
      <c r="G46" s="254"/>
      <c r="H46" s="255"/>
      <c r="I46" s="255"/>
      <c r="J46" s="256"/>
      <c r="K46" s="257"/>
    </row>
    <row r="47" spans="1:11" ht="12" customHeight="1" x14ac:dyDescent="0.2">
      <c r="A47" s="249"/>
      <c r="B47" s="282"/>
      <c r="C47" s="259"/>
      <c r="D47" s="251"/>
      <c r="E47" s="252"/>
      <c r="F47" s="253"/>
      <c r="G47" s="254"/>
      <c r="H47" s="255"/>
      <c r="I47" s="255"/>
      <c r="J47" s="256"/>
      <c r="K47" s="257"/>
    </row>
    <row r="48" spans="1:11" ht="24.9" customHeight="1" x14ac:dyDescent="0.2">
      <c r="A48" s="249">
        <v>5</v>
      </c>
      <c r="B48" s="282" t="s">
        <v>180</v>
      </c>
      <c r="C48" s="260"/>
      <c r="D48" s="251" t="s">
        <v>10</v>
      </c>
      <c r="E48" s="252">
        <v>1</v>
      </c>
      <c r="F48" s="254"/>
      <c r="G48" s="301"/>
      <c r="H48" s="255"/>
      <c r="I48" s="255"/>
      <c r="J48" s="256"/>
      <c r="K48" s="257"/>
    </row>
    <row r="49" spans="1:14" ht="12" customHeight="1" x14ac:dyDescent="0.2">
      <c r="A49" s="249"/>
      <c r="B49" s="282"/>
      <c r="C49" s="259"/>
      <c r="D49" s="251"/>
      <c r="E49" s="252"/>
      <c r="F49" s="253"/>
      <c r="G49" s="254"/>
      <c r="H49" s="255"/>
      <c r="I49" s="255"/>
      <c r="J49" s="256"/>
      <c r="K49" s="257"/>
    </row>
    <row r="50" spans="1:14" ht="12" customHeight="1" x14ac:dyDescent="0.2">
      <c r="A50" s="249"/>
      <c r="B50" s="282"/>
      <c r="C50" s="259"/>
      <c r="D50" s="251"/>
      <c r="E50" s="252"/>
      <c r="F50" s="253"/>
      <c r="G50" s="254"/>
      <c r="H50" s="255"/>
      <c r="I50" s="255"/>
      <c r="J50" s="256"/>
      <c r="K50" s="257"/>
    </row>
    <row r="51" spans="1:14" ht="24.9" customHeight="1" x14ac:dyDescent="0.2">
      <c r="A51" s="249">
        <v>6</v>
      </c>
      <c r="B51" s="282" t="s">
        <v>181</v>
      </c>
      <c r="C51" s="250"/>
      <c r="D51" s="251" t="s">
        <v>10</v>
      </c>
      <c r="E51" s="252">
        <v>1</v>
      </c>
      <c r="F51" s="253"/>
      <c r="G51" s="301"/>
      <c r="H51" s="255"/>
      <c r="I51" s="255"/>
      <c r="J51" s="256"/>
      <c r="K51" s="257"/>
    </row>
    <row r="52" spans="1:14" ht="12" customHeight="1" x14ac:dyDescent="0.2">
      <c r="A52" s="249"/>
      <c r="B52" s="282"/>
      <c r="C52" s="259"/>
      <c r="D52" s="251"/>
      <c r="E52" s="252"/>
      <c r="F52" s="253"/>
      <c r="G52" s="254"/>
      <c r="H52" s="255"/>
      <c r="I52" s="255"/>
      <c r="J52" s="256"/>
      <c r="K52" s="257"/>
    </row>
    <row r="53" spans="1:14" ht="12" customHeight="1" x14ac:dyDescent="0.2">
      <c r="A53" s="249"/>
      <c r="B53" s="282"/>
      <c r="C53" s="259"/>
      <c r="D53" s="251"/>
      <c r="E53" s="252"/>
      <c r="F53" s="253"/>
      <c r="G53" s="254"/>
      <c r="H53" s="255"/>
      <c r="I53" s="255"/>
      <c r="J53" s="256"/>
      <c r="K53" s="257"/>
    </row>
    <row r="54" spans="1:14" ht="24.9" customHeight="1" x14ac:dyDescent="0.2">
      <c r="A54" s="249">
        <v>7</v>
      </c>
      <c r="B54" s="282" t="s">
        <v>182</v>
      </c>
      <c r="C54" s="250"/>
      <c r="D54" s="251" t="s">
        <v>10</v>
      </c>
      <c r="E54" s="252">
        <v>1</v>
      </c>
      <c r="F54" s="253"/>
      <c r="G54" s="301"/>
      <c r="H54" s="255"/>
      <c r="I54" s="255"/>
      <c r="J54" s="256"/>
      <c r="K54" s="257"/>
      <c r="M54" s="283"/>
    </row>
    <row r="55" spans="1:14" ht="12" customHeight="1" x14ac:dyDescent="0.2">
      <c r="A55" s="249"/>
      <c r="B55" s="280"/>
      <c r="C55" s="259"/>
      <c r="D55" s="251"/>
      <c r="E55" s="252"/>
      <c r="F55" s="253"/>
      <c r="G55" s="254"/>
      <c r="H55" s="255"/>
      <c r="I55" s="255"/>
      <c r="J55" s="256"/>
      <c r="K55" s="257"/>
    </row>
    <row r="56" spans="1:14" ht="12" customHeight="1" x14ac:dyDescent="0.2">
      <c r="A56" s="249"/>
      <c r="B56" s="280"/>
      <c r="C56" s="259"/>
      <c r="D56" s="251"/>
      <c r="E56" s="252"/>
      <c r="F56" s="253"/>
      <c r="G56" s="254"/>
      <c r="H56" s="255"/>
      <c r="I56" s="255"/>
      <c r="J56" s="256"/>
      <c r="K56" s="257"/>
    </row>
    <row r="57" spans="1:14" ht="24.9" customHeight="1" x14ac:dyDescent="0.2">
      <c r="A57" s="249">
        <v>8</v>
      </c>
      <c r="B57" s="280" t="s">
        <v>183</v>
      </c>
      <c r="C57" s="250"/>
      <c r="D57" s="251" t="s">
        <v>10</v>
      </c>
      <c r="E57" s="252">
        <v>1</v>
      </c>
      <c r="F57" s="253"/>
      <c r="G57" s="301"/>
      <c r="H57" s="255"/>
      <c r="I57" s="255"/>
      <c r="J57" s="256"/>
      <c r="K57" s="257"/>
    </row>
    <row r="58" spans="1:14" ht="12" customHeight="1" x14ac:dyDescent="0.2">
      <c r="A58" s="249"/>
      <c r="B58" s="280"/>
      <c r="C58" s="259"/>
      <c r="D58" s="251"/>
      <c r="E58" s="252"/>
      <c r="F58" s="253"/>
      <c r="G58" s="254"/>
      <c r="H58" s="255"/>
      <c r="I58" s="255"/>
      <c r="J58" s="256"/>
      <c r="K58" s="257"/>
    </row>
    <row r="59" spans="1:14" ht="12" customHeight="1" x14ac:dyDescent="0.2">
      <c r="A59" s="249"/>
      <c r="B59" s="280"/>
      <c r="C59" s="259"/>
      <c r="D59" s="251"/>
      <c r="E59" s="252"/>
      <c r="F59" s="253"/>
      <c r="G59" s="254"/>
      <c r="H59" s="255"/>
      <c r="I59" s="255"/>
      <c r="J59" s="256"/>
      <c r="K59" s="257"/>
    </row>
    <row r="60" spans="1:14" ht="24.9" customHeight="1" x14ac:dyDescent="0.2">
      <c r="A60" s="249">
        <v>9</v>
      </c>
      <c r="B60" s="280" t="s">
        <v>184</v>
      </c>
      <c r="C60" s="250"/>
      <c r="D60" s="251" t="s">
        <v>10</v>
      </c>
      <c r="E60" s="252">
        <v>1</v>
      </c>
      <c r="F60" s="253"/>
      <c r="G60" s="301"/>
      <c r="H60" s="255"/>
      <c r="I60" s="255"/>
      <c r="J60" s="256"/>
      <c r="K60" s="257"/>
    </row>
    <row r="61" spans="1:14" ht="12" customHeight="1" x14ac:dyDescent="0.2">
      <c r="A61" s="249"/>
      <c r="B61" s="280"/>
      <c r="C61" s="259"/>
      <c r="D61" s="251"/>
      <c r="E61" s="252"/>
      <c r="F61" s="253"/>
      <c r="G61" s="254"/>
      <c r="H61" s="255"/>
      <c r="I61" s="255"/>
      <c r="J61" s="256"/>
      <c r="K61" s="257"/>
    </row>
    <row r="62" spans="1:14" ht="12" customHeight="1" x14ac:dyDescent="0.2">
      <c r="A62" s="267"/>
      <c r="B62" s="284"/>
      <c r="C62" s="269"/>
      <c r="D62" s="270"/>
      <c r="E62" s="271"/>
      <c r="F62" s="272"/>
      <c r="G62" s="273"/>
      <c r="H62" s="274"/>
      <c r="I62" s="274"/>
      <c r="J62" s="275"/>
      <c r="K62" s="276"/>
    </row>
    <row r="63" spans="1:14" ht="24.9" customHeight="1" x14ac:dyDescent="0.2">
      <c r="A63" s="242">
        <v>10</v>
      </c>
      <c r="B63" s="281" t="s">
        <v>185</v>
      </c>
      <c r="C63" s="285"/>
      <c r="D63" s="228" t="s">
        <v>10</v>
      </c>
      <c r="E63" s="244">
        <v>1</v>
      </c>
      <c r="F63" s="245"/>
      <c r="G63" s="302"/>
      <c r="H63" s="246"/>
      <c r="I63" s="246"/>
      <c r="J63" s="247"/>
      <c r="K63" s="248"/>
      <c r="M63" s="258"/>
      <c r="N63" s="258"/>
    </row>
    <row r="64" spans="1:14" ht="12" customHeight="1" x14ac:dyDescent="0.2">
      <c r="A64" s="249"/>
      <c r="B64" s="282"/>
      <c r="C64" s="259"/>
      <c r="D64" s="251"/>
      <c r="E64" s="252"/>
      <c r="F64" s="253"/>
      <c r="G64" s="254"/>
      <c r="H64" s="255"/>
      <c r="I64" s="255"/>
      <c r="J64" s="256"/>
      <c r="K64" s="257"/>
    </row>
    <row r="65" spans="1:14" ht="12" customHeight="1" x14ac:dyDescent="0.2">
      <c r="A65" s="249"/>
      <c r="B65" s="282"/>
      <c r="C65" s="259"/>
      <c r="D65" s="251"/>
      <c r="E65" s="252"/>
      <c r="F65" s="253"/>
      <c r="G65" s="254"/>
      <c r="H65" s="255"/>
      <c r="I65" s="255"/>
      <c r="J65" s="256"/>
      <c r="K65" s="257"/>
    </row>
    <row r="66" spans="1:14" ht="24.9" customHeight="1" x14ac:dyDescent="0.2">
      <c r="A66" s="249">
        <v>11</v>
      </c>
      <c r="B66" s="282" t="s">
        <v>186</v>
      </c>
      <c r="C66" s="260"/>
      <c r="D66" s="251" t="s">
        <v>10</v>
      </c>
      <c r="E66" s="252">
        <v>1</v>
      </c>
      <c r="F66" s="254"/>
      <c r="G66" s="301"/>
      <c r="H66" s="255"/>
      <c r="I66" s="255"/>
      <c r="J66" s="256"/>
      <c r="K66" s="257"/>
      <c r="M66" s="283"/>
      <c r="N66" s="283"/>
    </row>
    <row r="67" spans="1:14" ht="12" customHeight="1" x14ac:dyDescent="0.2">
      <c r="A67" s="249"/>
      <c r="B67" s="282"/>
      <c r="C67" s="259"/>
      <c r="D67" s="251"/>
      <c r="E67" s="252"/>
      <c r="F67" s="253"/>
      <c r="G67" s="254"/>
      <c r="H67" s="255"/>
      <c r="I67" s="255"/>
      <c r="J67" s="256"/>
      <c r="K67" s="257"/>
      <c r="M67" s="258"/>
      <c r="N67" s="258"/>
    </row>
    <row r="68" spans="1:14" ht="12" customHeight="1" x14ac:dyDescent="0.2">
      <c r="A68" s="249"/>
      <c r="B68" s="282"/>
      <c r="C68" s="259"/>
      <c r="D68" s="251"/>
      <c r="E68" s="252"/>
      <c r="F68" s="253"/>
      <c r="G68" s="254"/>
      <c r="H68" s="255"/>
      <c r="I68" s="255"/>
      <c r="J68" s="256"/>
      <c r="K68" s="257"/>
    </row>
    <row r="69" spans="1:14" ht="24" customHeight="1" x14ac:dyDescent="0.2">
      <c r="A69" s="249"/>
      <c r="B69" s="282" t="s">
        <v>187</v>
      </c>
      <c r="C69" s="260" t="s">
        <v>173</v>
      </c>
      <c r="D69" s="251"/>
      <c r="E69" s="252"/>
      <c r="F69" s="254"/>
      <c r="G69" s="301"/>
      <c r="H69" s="255"/>
      <c r="I69" s="255"/>
      <c r="J69" s="256"/>
      <c r="K69" s="257"/>
    </row>
    <row r="70" spans="1:14" ht="12" customHeight="1" x14ac:dyDescent="0.2">
      <c r="A70" s="249"/>
      <c r="B70" s="282"/>
      <c r="C70" s="260"/>
      <c r="D70" s="251"/>
      <c r="E70" s="252"/>
      <c r="F70" s="254"/>
      <c r="G70" s="254"/>
      <c r="H70" s="255"/>
      <c r="I70" s="255"/>
      <c r="J70" s="256"/>
      <c r="K70" s="257"/>
    </row>
    <row r="71" spans="1:14" ht="12" customHeight="1" x14ac:dyDescent="0.2">
      <c r="A71" s="249"/>
      <c r="B71" s="282"/>
      <c r="C71" s="260"/>
      <c r="D71" s="251"/>
      <c r="E71" s="252"/>
      <c r="F71" s="254"/>
      <c r="G71" s="254"/>
      <c r="H71" s="255"/>
      <c r="I71" s="255"/>
      <c r="J71" s="256"/>
      <c r="K71" s="257"/>
    </row>
    <row r="72" spans="1:14" ht="24" customHeight="1" x14ac:dyDescent="0.2">
      <c r="A72" s="249"/>
      <c r="B72" s="281"/>
      <c r="C72" s="250"/>
      <c r="D72" s="251"/>
      <c r="E72" s="252"/>
      <c r="F72" s="253"/>
      <c r="G72" s="254"/>
      <c r="H72" s="255"/>
      <c r="I72" s="255"/>
      <c r="J72" s="256"/>
      <c r="K72" s="257"/>
      <c r="M72" s="258"/>
      <c r="N72" s="258"/>
    </row>
    <row r="73" spans="1:14" ht="12" customHeight="1" x14ac:dyDescent="0.2">
      <c r="A73" s="249"/>
      <c r="B73" s="282"/>
      <c r="C73" s="259"/>
      <c r="D73" s="251"/>
      <c r="E73" s="252"/>
      <c r="F73" s="253"/>
      <c r="G73" s="254"/>
      <c r="H73" s="255"/>
      <c r="I73" s="255"/>
      <c r="J73" s="256"/>
      <c r="K73" s="257"/>
    </row>
    <row r="74" spans="1:14" ht="12" customHeight="1" x14ac:dyDescent="0.2">
      <c r="A74" s="249"/>
      <c r="B74" s="282"/>
      <c r="C74" s="259"/>
      <c r="D74" s="251"/>
      <c r="E74" s="252"/>
      <c r="F74" s="253"/>
      <c r="G74" s="254"/>
      <c r="H74" s="255"/>
      <c r="I74" s="255"/>
      <c r="J74" s="256"/>
      <c r="K74" s="257"/>
    </row>
    <row r="75" spans="1:14" ht="24" customHeight="1" x14ac:dyDescent="0.2">
      <c r="A75" s="249"/>
      <c r="B75" s="251"/>
      <c r="C75" s="260"/>
      <c r="D75" s="251"/>
      <c r="E75" s="252"/>
      <c r="F75" s="254"/>
      <c r="G75" s="254"/>
      <c r="H75" s="255"/>
      <c r="I75" s="255"/>
      <c r="J75" s="256"/>
      <c r="K75" s="257"/>
      <c r="M75" s="283"/>
      <c r="N75" s="283"/>
    </row>
    <row r="76" spans="1:14" ht="12" customHeight="1" x14ac:dyDescent="0.2">
      <c r="A76" s="249"/>
      <c r="B76" s="282"/>
      <c r="C76" s="259"/>
      <c r="D76" s="251"/>
      <c r="E76" s="252"/>
      <c r="F76" s="253"/>
      <c r="G76" s="254"/>
      <c r="H76" s="255"/>
      <c r="I76" s="255"/>
      <c r="J76" s="256"/>
      <c r="K76" s="257"/>
      <c r="M76" s="258"/>
      <c r="N76" s="258"/>
    </row>
    <row r="77" spans="1:14" ht="12" customHeight="1" x14ac:dyDescent="0.2">
      <c r="A77" s="249"/>
      <c r="B77" s="282"/>
      <c r="C77" s="259"/>
      <c r="D77" s="251"/>
      <c r="E77" s="252"/>
      <c r="F77" s="253"/>
      <c r="G77" s="254"/>
      <c r="H77" s="255"/>
      <c r="I77" s="255"/>
      <c r="J77" s="256"/>
      <c r="K77" s="257"/>
    </row>
    <row r="78" spans="1:14" ht="24" customHeight="1" x14ac:dyDescent="0.2">
      <c r="A78" s="249"/>
      <c r="B78" s="282"/>
      <c r="C78" s="260"/>
      <c r="D78" s="251"/>
      <c r="E78" s="252"/>
      <c r="F78" s="254"/>
      <c r="G78" s="254"/>
      <c r="H78" s="255"/>
      <c r="I78" s="255"/>
      <c r="J78" s="256"/>
      <c r="K78" s="257"/>
    </row>
    <row r="79" spans="1:14" ht="12" customHeight="1" x14ac:dyDescent="0.2">
      <c r="A79" s="249"/>
      <c r="B79" s="282"/>
      <c r="C79" s="260"/>
      <c r="D79" s="251"/>
      <c r="E79" s="252"/>
      <c r="F79" s="254"/>
      <c r="G79" s="254"/>
      <c r="H79" s="255"/>
      <c r="I79" s="255"/>
      <c r="J79" s="256"/>
      <c r="K79" s="257"/>
    </row>
    <row r="80" spans="1:14" ht="12" customHeight="1" x14ac:dyDescent="0.2">
      <c r="A80" s="249"/>
      <c r="B80" s="282"/>
      <c r="C80" s="260"/>
      <c r="D80" s="251"/>
      <c r="E80" s="252"/>
      <c r="F80" s="254"/>
      <c r="G80" s="254"/>
      <c r="H80" s="255"/>
      <c r="I80" s="255"/>
      <c r="J80" s="256"/>
      <c r="K80" s="257"/>
    </row>
    <row r="81" spans="1:14" ht="24.9" customHeight="1" x14ac:dyDescent="0.2">
      <c r="A81" s="249"/>
      <c r="B81" s="282"/>
      <c r="C81" s="260"/>
      <c r="D81" s="251"/>
      <c r="E81" s="252"/>
      <c r="F81" s="254"/>
      <c r="G81" s="254"/>
      <c r="H81" s="255"/>
      <c r="I81" s="255"/>
      <c r="J81" s="256"/>
      <c r="K81" s="257"/>
    </row>
    <row r="82" spans="1:14" ht="12" customHeight="1" x14ac:dyDescent="0.2">
      <c r="A82" s="249"/>
      <c r="B82" s="282"/>
      <c r="C82" s="260"/>
      <c r="D82" s="251"/>
      <c r="E82" s="252"/>
      <c r="F82" s="254"/>
      <c r="G82" s="254"/>
      <c r="H82" s="255"/>
      <c r="I82" s="255"/>
      <c r="J82" s="256"/>
      <c r="K82" s="257"/>
    </row>
    <row r="83" spans="1:14" ht="12" customHeight="1" x14ac:dyDescent="0.2">
      <c r="A83" s="249"/>
      <c r="B83" s="282"/>
      <c r="C83" s="260"/>
      <c r="D83" s="251"/>
      <c r="E83" s="252"/>
      <c r="F83" s="254"/>
      <c r="G83" s="254"/>
      <c r="H83" s="255"/>
      <c r="I83" s="255"/>
      <c r="J83" s="256"/>
      <c r="K83" s="257"/>
    </row>
    <row r="84" spans="1:14" ht="24.9" customHeight="1" x14ac:dyDescent="0.2">
      <c r="A84" s="249"/>
      <c r="B84" s="282"/>
      <c r="C84" s="260"/>
      <c r="D84" s="251"/>
      <c r="E84" s="252"/>
      <c r="F84" s="254"/>
      <c r="G84" s="254"/>
      <c r="H84" s="255"/>
      <c r="I84" s="255"/>
      <c r="J84" s="256"/>
      <c r="K84" s="257"/>
    </row>
    <row r="85" spans="1:14" ht="12" customHeight="1" x14ac:dyDescent="0.2">
      <c r="A85" s="249"/>
      <c r="B85" s="282"/>
      <c r="C85" s="260"/>
      <c r="D85" s="251"/>
      <c r="E85" s="252"/>
      <c r="F85" s="254"/>
      <c r="G85" s="254"/>
      <c r="H85" s="255"/>
      <c r="I85" s="255"/>
      <c r="J85" s="256"/>
      <c r="K85" s="257"/>
    </row>
    <row r="86" spans="1:14" ht="12" customHeight="1" x14ac:dyDescent="0.2">
      <c r="A86" s="249"/>
      <c r="B86" s="282"/>
      <c r="C86" s="260"/>
      <c r="D86" s="251"/>
      <c r="E86" s="252"/>
      <c r="F86" s="254"/>
      <c r="G86" s="253"/>
      <c r="H86" s="255"/>
      <c r="I86" s="255"/>
      <c r="J86" s="256"/>
      <c r="K86" s="257"/>
    </row>
    <row r="87" spans="1:14" ht="24.9" customHeight="1" x14ac:dyDescent="0.2">
      <c r="A87" s="249"/>
      <c r="B87" s="282"/>
      <c r="C87" s="260"/>
      <c r="D87" s="251"/>
      <c r="E87" s="252"/>
      <c r="F87" s="254"/>
      <c r="G87" s="254"/>
      <c r="H87" s="255"/>
      <c r="I87" s="255"/>
      <c r="J87" s="256"/>
      <c r="K87" s="286"/>
    </row>
    <row r="88" spans="1:14" ht="12" customHeight="1" x14ac:dyDescent="0.2">
      <c r="A88" s="234"/>
      <c r="B88" s="282"/>
      <c r="C88" s="260"/>
      <c r="D88" s="251"/>
      <c r="E88" s="252"/>
      <c r="F88" s="254"/>
      <c r="G88" s="254"/>
      <c r="H88" s="239"/>
      <c r="I88" s="239"/>
      <c r="J88" s="240"/>
      <c r="K88" s="287"/>
    </row>
    <row r="89" spans="1:14" ht="12" customHeight="1" x14ac:dyDescent="0.2">
      <c r="A89" s="234"/>
      <c r="B89" s="282"/>
      <c r="C89" s="260"/>
      <c r="D89" s="251"/>
      <c r="E89" s="252"/>
      <c r="F89" s="254"/>
      <c r="G89" s="253"/>
      <c r="H89" s="239"/>
      <c r="I89" s="239"/>
      <c r="J89" s="240"/>
      <c r="K89" s="287"/>
    </row>
    <row r="90" spans="1:14" ht="24.9" customHeight="1" x14ac:dyDescent="0.2">
      <c r="A90" s="249"/>
      <c r="B90" s="251"/>
      <c r="C90" s="260"/>
      <c r="D90" s="251"/>
      <c r="E90" s="252"/>
      <c r="F90" s="254"/>
      <c r="G90" s="254">
        <f>SUM(G91:G92)</f>
        <v>0</v>
      </c>
      <c r="H90" s="255"/>
      <c r="I90" s="255"/>
      <c r="J90" s="256"/>
      <c r="K90" s="288"/>
      <c r="M90" s="258"/>
      <c r="N90" s="258"/>
    </row>
    <row r="91" spans="1:14" ht="12" customHeight="1" x14ac:dyDescent="0.2">
      <c r="A91" s="242"/>
      <c r="B91" s="236"/>
      <c r="C91" s="259"/>
      <c r="D91" s="251"/>
      <c r="E91" s="252"/>
      <c r="F91" s="253"/>
      <c r="G91" s="254">
        <f>G67+G76</f>
        <v>0</v>
      </c>
      <c r="H91" s="246"/>
      <c r="I91" s="246"/>
      <c r="J91" s="247"/>
      <c r="K91" s="248"/>
    </row>
    <row r="92" spans="1:14" ht="12" customHeight="1" x14ac:dyDescent="0.2">
      <c r="A92" s="267"/>
      <c r="B92" s="270"/>
      <c r="C92" s="269"/>
      <c r="D92" s="270"/>
      <c r="E92" s="271"/>
      <c r="F92" s="272"/>
      <c r="G92" s="273">
        <f>G68+G77</f>
        <v>0</v>
      </c>
      <c r="H92" s="274"/>
      <c r="I92" s="274"/>
      <c r="J92" s="275"/>
      <c r="K92" s="276"/>
    </row>
  </sheetData>
  <mergeCells count="4">
    <mergeCell ref="E1:G1"/>
    <mergeCell ref="H1:J1"/>
    <mergeCell ref="B4:B5"/>
    <mergeCell ref="K34:K35"/>
  </mergeCells>
  <phoneticPr fontId="17"/>
  <printOptions horizontalCentered="1" verticalCentered="1"/>
  <pageMargins left="0.39370078740157483" right="0.39370078740157483" top="1.1811023622047245" bottom="0.59055118110236227" header="0.19685039370078741" footer="0"/>
  <pageSetup paperSize="9" scale="85" orientation="landscape" blackAndWhite="1" r:id="rId1"/>
  <headerFooter alignWithMargins="0"/>
  <rowBreaks count="2" manualBreakCount="2">
    <brk id="32" max="10" man="1"/>
    <brk id="62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showZeros="0" view="pageBreakPreview" zoomScale="115" zoomScaleNormal="115" zoomScaleSheetLayoutView="115" workbookViewId="0">
      <selection activeCell="H6" sqref="H6"/>
    </sheetView>
  </sheetViews>
  <sheetFormatPr defaultColWidth="9" defaultRowHeight="9.6" x14ac:dyDescent="0.2"/>
  <cols>
    <col min="1" max="1" width="5.109375" style="218" customWidth="1"/>
    <col min="2" max="2" width="22.6640625" style="218" customWidth="1"/>
    <col min="3" max="3" width="24.77734375" style="218" customWidth="1"/>
    <col min="4" max="4" width="5.6640625" style="218" customWidth="1"/>
    <col min="5" max="5" width="7.6640625" style="294" customWidth="1"/>
    <col min="6" max="6" width="8.77734375" style="294" customWidth="1"/>
    <col min="7" max="7" width="12.6640625" style="294" customWidth="1"/>
    <col min="8" max="8" width="7.6640625" style="218" customWidth="1"/>
    <col min="9" max="9" width="8.6640625" style="218" customWidth="1"/>
    <col min="10" max="10" width="12.6640625" style="218" customWidth="1"/>
    <col min="11" max="11" width="17.6640625" style="218" customWidth="1"/>
    <col min="12" max="12" width="9" style="218"/>
    <col min="13" max="13" width="9.77734375" style="218" customWidth="1"/>
    <col min="14" max="19" width="9" style="218"/>
    <col min="20" max="16384" width="9" style="219"/>
  </cols>
  <sheetData>
    <row r="1" spans="1:11" ht="24.9" customHeight="1" x14ac:dyDescent="0.2">
      <c r="A1" s="215"/>
      <c r="B1" s="216"/>
      <c r="C1" s="216"/>
      <c r="D1" s="216"/>
      <c r="E1" s="459" t="s">
        <v>89</v>
      </c>
      <c r="F1" s="460"/>
      <c r="G1" s="461"/>
      <c r="H1" s="459" t="s">
        <v>90</v>
      </c>
      <c r="I1" s="460"/>
      <c r="J1" s="461"/>
      <c r="K1" s="217"/>
    </row>
    <row r="2" spans="1:11" ht="24.9" customHeight="1" x14ac:dyDescent="0.2">
      <c r="A2" s="220" t="s">
        <v>0</v>
      </c>
      <c r="B2" s="221" t="s">
        <v>1</v>
      </c>
      <c r="C2" s="221" t="s">
        <v>2</v>
      </c>
      <c r="D2" s="221" t="s">
        <v>3</v>
      </c>
      <c r="E2" s="222" t="s">
        <v>4</v>
      </c>
      <c r="F2" s="222" t="s">
        <v>5</v>
      </c>
      <c r="G2" s="222" t="s">
        <v>6</v>
      </c>
      <c r="H2" s="223" t="s">
        <v>4</v>
      </c>
      <c r="I2" s="223" t="s">
        <v>5</v>
      </c>
      <c r="J2" s="223" t="s">
        <v>6</v>
      </c>
      <c r="K2" s="224" t="s">
        <v>7</v>
      </c>
    </row>
    <row r="3" spans="1:11" s="218" customFormat="1" ht="24.9" customHeight="1" x14ac:dyDescent="0.2">
      <c r="A3" s="225" t="s">
        <v>112</v>
      </c>
      <c r="B3" s="289" t="s">
        <v>189</v>
      </c>
      <c r="C3" s="227"/>
      <c r="D3" s="290"/>
      <c r="E3" s="291"/>
      <c r="F3" s="292"/>
      <c r="G3" s="292"/>
      <c r="H3" s="231"/>
      <c r="I3" s="231"/>
      <c r="J3" s="232"/>
      <c r="K3" s="279"/>
    </row>
    <row r="4" spans="1:11" s="218" customFormat="1" ht="12" customHeight="1" x14ac:dyDescent="0.2">
      <c r="A4" s="234"/>
      <c r="B4" s="280"/>
      <c r="C4" s="263"/>
      <c r="D4" s="236"/>
      <c r="E4" s="264"/>
      <c r="F4" s="265"/>
      <c r="G4" s="238"/>
      <c r="H4" s="239"/>
      <c r="I4" s="239"/>
      <c r="J4" s="240"/>
      <c r="K4" s="464"/>
    </row>
    <row r="5" spans="1:11" s="218" customFormat="1" ht="12" customHeight="1" x14ac:dyDescent="0.2">
      <c r="A5" s="242"/>
      <c r="B5" s="281"/>
      <c r="C5" s="243"/>
      <c r="D5" s="228"/>
      <c r="E5" s="244"/>
      <c r="F5" s="245"/>
      <c r="G5" s="230"/>
      <c r="H5" s="246"/>
      <c r="I5" s="246"/>
      <c r="J5" s="247"/>
      <c r="K5" s="465"/>
    </row>
    <row r="6" spans="1:11" s="218" customFormat="1" ht="24.9" customHeight="1" x14ac:dyDescent="0.2">
      <c r="A6" s="249">
        <v>1</v>
      </c>
      <c r="B6" s="282" t="s">
        <v>190</v>
      </c>
      <c r="C6" s="259"/>
      <c r="D6" s="251" t="s">
        <v>10</v>
      </c>
      <c r="E6" s="252">
        <v>1</v>
      </c>
      <c r="F6" s="253"/>
      <c r="G6" s="301"/>
      <c r="H6" s="255"/>
      <c r="I6" s="255"/>
      <c r="J6" s="256"/>
      <c r="K6" s="257"/>
    </row>
    <row r="7" spans="1:11" s="218" customFormat="1" ht="12" customHeight="1" x14ac:dyDescent="0.2">
      <c r="A7" s="249"/>
      <c r="B7" s="282"/>
      <c r="C7" s="259"/>
      <c r="D7" s="251"/>
      <c r="E7" s="252"/>
      <c r="F7" s="253"/>
      <c r="G7" s="254"/>
      <c r="H7" s="255"/>
      <c r="I7" s="255"/>
      <c r="J7" s="256"/>
      <c r="K7" s="257"/>
    </row>
    <row r="8" spans="1:11" s="218" customFormat="1" ht="12" customHeight="1" x14ac:dyDescent="0.2">
      <c r="A8" s="249"/>
      <c r="B8" s="282"/>
      <c r="C8" s="259"/>
      <c r="D8" s="251"/>
      <c r="E8" s="252"/>
      <c r="F8" s="253"/>
      <c r="G8" s="254"/>
      <c r="H8" s="255"/>
      <c r="I8" s="255"/>
      <c r="J8" s="256"/>
      <c r="K8" s="257"/>
    </row>
    <row r="9" spans="1:11" s="218" customFormat="1" ht="24.9" customHeight="1" x14ac:dyDescent="0.2">
      <c r="A9" s="249">
        <v>2</v>
      </c>
      <c r="B9" s="282" t="s">
        <v>191</v>
      </c>
      <c r="C9" s="250"/>
      <c r="D9" s="251" t="s">
        <v>10</v>
      </c>
      <c r="E9" s="252">
        <v>1</v>
      </c>
      <c r="F9" s="254"/>
      <c r="G9" s="301"/>
      <c r="H9" s="255"/>
      <c r="I9" s="255"/>
      <c r="J9" s="256"/>
      <c r="K9" s="257"/>
    </row>
    <row r="10" spans="1:11" s="218" customFormat="1" ht="12" customHeight="1" x14ac:dyDescent="0.2">
      <c r="A10" s="249"/>
      <c r="B10" s="282"/>
      <c r="C10" s="259"/>
      <c r="D10" s="251"/>
      <c r="E10" s="252"/>
      <c r="F10" s="253"/>
      <c r="G10" s="254"/>
      <c r="H10" s="255"/>
      <c r="I10" s="255"/>
      <c r="J10" s="256"/>
      <c r="K10" s="257"/>
    </row>
    <row r="11" spans="1:11" s="218" customFormat="1" ht="12" customHeight="1" x14ac:dyDescent="0.2">
      <c r="A11" s="249"/>
      <c r="B11" s="282"/>
      <c r="C11" s="259"/>
      <c r="D11" s="251"/>
      <c r="E11" s="252"/>
      <c r="F11" s="253"/>
      <c r="G11" s="254"/>
      <c r="H11" s="255"/>
      <c r="I11" s="255"/>
      <c r="J11" s="256"/>
      <c r="K11" s="257"/>
    </row>
    <row r="12" spans="1:11" s="218" customFormat="1" ht="24.9" customHeight="1" x14ac:dyDescent="0.2">
      <c r="A12" s="249">
        <v>3</v>
      </c>
      <c r="B12" s="295" t="s">
        <v>192</v>
      </c>
      <c r="C12" s="260"/>
      <c r="D12" s="251" t="s">
        <v>10</v>
      </c>
      <c r="E12" s="252">
        <v>1</v>
      </c>
      <c r="F12" s="254"/>
      <c r="G12" s="301"/>
      <c r="H12" s="255"/>
      <c r="I12" s="255"/>
      <c r="J12" s="256"/>
      <c r="K12" s="257"/>
    </row>
    <row r="13" spans="1:11" s="218" customFormat="1" ht="12" customHeight="1" x14ac:dyDescent="0.2">
      <c r="A13" s="249"/>
      <c r="B13" s="282"/>
      <c r="C13" s="259"/>
      <c r="D13" s="251"/>
      <c r="E13" s="252"/>
      <c r="F13" s="253"/>
      <c r="G13" s="254"/>
      <c r="H13" s="255"/>
      <c r="I13" s="255"/>
      <c r="J13" s="256"/>
      <c r="K13" s="257"/>
    </row>
    <row r="14" spans="1:11" s="218" customFormat="1" ht="12" customHeight="1" x14ac:dyDescent="0.2">
      <c r="A14" s="249"/>
      <c r="B14" s="282"/>
      <c r="C14" s="259"/>
      <c r="D14" s="251"/>
      <c r="E14" s="252"/>
      <c r="F14" s="253"/>
      <c r="G14" s="254"/>
      <c r="H14" s="255"/>
      <c r="I14" s="255"/>
      <c r="J14" s="256"/>
      <c r="K14" s="257"/>
    </row>
    <row r="15" spans="1:11" s="218" customFormat="1" ht="24.9" customHeight="1" x14ac:dyDescent="0.2">
      <c r="A15" s="249">
        <v>4</v>
      </c>
      <c r="B15" s="282" t="s">
        <v>185</v>
      </c>
      <c r="C15" s="260"/>
      <c r="D15" s="251" t="s">
        <v>10</v>
      </c>
      <c r="E15" s="252">
        <v>1</v>
      </c>
      <c r="F15" s="254"/>
      <c r="G15" s="301"/>
      <c r="H15" s="255"/>
      <c r="I15" s="255"/>
      <c r="J15" s="256"/>
      <c r="K15" s="257"/>
    </row>
    <row r="16" spans="1:11" s="218" customFormat="1" ht="12" customHeight="1" x14ac:dyDescent="0.2">
      <c r="A16" s="249"/>
      <c r="B16" s="282"/>
      <c r="C16" s="259"/>
      <c r="D16" s="251"/>
      <c r="E16" s="252"/>
      <c r="F16" s="253"/>
      <c r="G16" s="254"/>
      <c r="H16" s="255"/>
      <c r="I16" s="255"/>
      <c r="J16" s="256"/>
      <c r="K16" s="257"/>
    </row>
    <row r="17" spans="1:14" s="218" customFormat="1" ht="12" customHeight="1" x14ac:dyDescent="0.2">
      <c r="A17" s="249"/>
      <c r="B17" s="282"/>
      <c r="C17" s="259"/>
      <c r="D17" s="251"/>
      <c r="E17" s="252"/>
      <c r="F17" s="253"/>
      <c r="G17" s="254"/>
      <c r="H17" s="255"/>
      <c r="I17" s="255"/>
      <c r="J17" s="256"/>
      <c r="K17" s="257"/>
    </row>
    <row r="18" spans="1:14" s="218" customFormat="1" ht="24.9" customHeight="1" x14ac:dyDescent="0.2">
      <c r="A18" s="249">
        <v>5</v>
      </c>
      <c r="B18" s="282" t="s">
        <v>186</v>
      </c>
      <c r="C18" s="250"/>
      <c r="D18" s="251" t="s">
        <v>10</v>
      </c>
      <c r="E18" s="252">
        <v>1</v>
      </c>
      <c r="F18" s="254"/>
      <c r="G18" s="301"/>
      <c r="H18" s="255"/>
      <c r="I18" s="255"/>
      <c r="J18" s="256"/>
      <c r="K18" s="257"/>
      <c r="M18" s="283"/>
    </row>
    <row r="19" spans="1:14" s="218" customFormat="1" ht="12" customHeight="1" x14ac:dyDescent="0.2">
      <c r="A19" s="249"/>
      <c r="B19" s="282"/>
      <c r="C19" s="259"/>
      <c r="D19" s="251"/>
      <c r="E19" s="252"/>
      <c r="F19" s="253"/>
      <c r="G19" s="254"/>
      <c r="H19" s="255"/>
      <c r="I19" s="255"/>
      <c r="J19" s="256"/>
      <c r="K19" s="257"/>
    </row>
    <row r="20" spans="1:14" s="218" customFormat="1" ht="12" customHeight="1" x14ac:dyDescent="0.2">
      <c r="A20" s="249"/>
      <c r="B20" s="282"/>
      <c r="C20" s="259"/>
      <c r="D20" s="251"/>
      <c r="E20" s="252"/>
      <c r="F20" s="253"/>
      <c r="G20" s="254"/>
      <c r="H20" s="255"/>
      <c r="I20" s="255"/>
      <c r="J20" s="256"/>
      <c r="K20" s="257"/>
    </row>
    <row r="21" spans="1:14" s="218" customFormat="1" ht="24.9" customHeight="1" x14ac:dyDescent="0.2">
      <c r="A21" s="249"/>
      <c r="B21" s="282" t="s">
        <v>188</v>
      </c>
      <c r="C21" s="260" t="s">
        <v>174</v>
      </c>
      <c r="D21" s="251"/>
      <c r="E21" s="252"/>
      <c r="F21" s="254"/>
      <c r="G21" s="301"/>
      <c r="H21" s="255"/>
      <c r="I21" s="255"/>
      <c r="J21" s="256"/>
      <c r="K21" s="257"/>
      <c r="N21" s="283"/>
    </row>
    <row r="22" spans="1:14" s="218" customFormat="1" ht="12" customHeight="1" x14ac:dyDescent="0.2">
      <c r="A22" s="249"/>
      <c r="B22" s="282"/>
      <c r="C22" s="259"/>
      <c r="D22" s="251"/>
      <c r="E22" s="252"/>
      <c r="F22" s="253"/>
      <c r="G22" s="254"/>
      <c r="H22" s="255"/>
      <c r="I22" s="255"/>
      <c r="J22" s="256"/>
      <c r="K22" s="257"/>
    </row>
    <row r="23" spans="1:14" s="218" customFormat="1" ht="12" customHeight="1" x14ac:dyDescent="0.2">
      <c r="A23" s="249"/>
      <c r="B23" s="282"/>
      <c r="C23" s="259"/>
      <c r="D23" s="251"/>
      <c r="E23" s="252"/>
      <c r="F23" s="253"/>
      <c r="G23" s="254"/>
      <c r="H23" s="255"/>
      <c r="I23" s="255"/>
      <c r="J23" s="256"/>
      <c r="K23" s="257"/>
    </row>
    <row r="24" spans="1:14" s="218" customFormat="1" ht="24.9" customHeight="1" x14ac:dyDescent="0.2">
      <c r="A24" s="249"/>
      <c r="B24" s="251"/>
      <c r="C24" s="260"/>
      <c r="D24" s="251"/>
      <c r="E24" s="252"/>
      <c r="F24" s="254"/>
      <c r="G24" s="254"/>
      <c r="H24" s="255"/>
      <c r="I24" s="255"/>
      <c r="J24" s="256"/>
      <c r="K24" s="257"/>
    </row>
    <row r="25" spans="1:14" s="218" customFormat="1" ht="12" customHeight="1" x14ac:dyDescent="0.2">
      <c r="A25" s="249"/>
      <c r="B25" s="282"/>
      <c r="C25" s="259"/>
      <c r="D25" s="251"/>
      <c r="E25" s="252"/>
      <c r="F25" s="253"/>
      <c r="G25" s="254"/>
      <c r="H25" s="255"/>
      <c r="I25" s="255"/>
      <c r="J25" s="256"/>
      <c r="K25" s="257"/>
    </row>
    <row r="26" spans="1:14" s="218" customFormat="1" ht="12" customHeight="1" x14ac:dyDescent="0.2">
      <c r="A26" s="249"/>
      <c r="B26" s="282"/>
      <c r="C26" s="259"/>
      <c r="D26" s="251"/>
      <c r="E26" s="252"/>
      <c r="F26" s="253"/>
      <c r="G26" s="254"/>
      <c r="H26" s="255"/>
      <c r="I26" s="255"/>
      <c r="J26" s="256"/>
      <c r="K26" s="257"/>
    </row>
    <row r="27" spans="1:14" s="218" customFormat="1" ht="24.9" customHeight="1" x14ac:dyDescent="0.2">
      <c r="A27" s="249"/>
      <c r="B27" s="282"/>
      <c r="C27" s="260"/>
      <c r="D27" s="251"/>
      <c r="E27" s="252"/>
      <c r="F27" s="254"/>
      <c r="G27" s="254"/>
      <c r="H27" s="255"/>
      <c r="I27" s="255"/>
      <c r="J27" s="256"/>
      <c r="K27" s="286"/>
    </row>
    <row r="28" spans="1:14" s="218" customFormat="1" ht="12" customHeight="1" x14ac:dyDescent="0.2">
      <c r="A28" s="234"/>
      <c r="B28" s="282"/>
      <c r="C28" s="260"/>
      <c r="D28" s="251"/>
      <c r="E28" s="252"/>
      <c r="F28" s="254"/>
      <c r="G28" s="254"/>
      <c r="H28" s="239"/>
      <c r="I28" s="239"/>
      <c r="J28" s="240"/>
      <c r="K28" s="287"/>
    </row>
    <row r="29" spans="1:14" s="218" customFormat="1" ht="12" customHeight="1" x14ac:dyDescent="0.2">
      <c r="A29" s="234"/>
      <c r="B29" s="282"/>
      <c r="C29" s="260"/>
      <c r="D29" s="251"/>
      <c r="E29" s="252"/>
      <c r="F29" s="254"/>
      <c r="G29" s="253"/>
      <c r="H29" s="239"/>
      <c r="I29" s="239"/>
      <c r="J29" s="240"/>
      <c r="K29" s="287"/>
    </row>
    <row r="30" spans="1:14" s="218" customFormat="1" ht="24.9" customHeight="1" x14ac:dyDescent="0.2">
      <c r="A30" s="249"/>
      <c r="B30" s="282"/>
      <c r="C30" s="250"/>
      <c r="D30" s="251"/>
      <c r="E30" s="252"/>
      <c r="F30" s="253"/>
      <c r="G30" s="254"/>
      <c r="H30" s="255"/>
      <c r="I30" s="255"/>
      <c r="J30" s="256"/>
      <c r="K30" s="257"/>
      <c r="M30" s="283"/>
      <c r="N30" s="283"/>
    </row>
    <row r="31" spans="1:14" s="218" customFormat="1" ht="12" customHeight="1" x14ac:dyDescent="0.2">
      <c r="A31" s="249"/>
      <c r="B31" s="282"/>
      <c r="C31" s="259"/>
      <c r="D31" s="251"/>
      <c r="E31" s="252"/>
      <c r="F31" s="253"/>
      <c r="G31" s="254"/>
      <c r="H31" s="255"/>
      <c r="I31" s="255"/>
      <c r="J31" s="256"/>
      <c r="K31" s="257"/>
      <c r="M31" s="258"/>
      <c r="N31" s="258"/>
    </row>
    <row r="32" spans="1:14" s="218" customFormat="1" ht="12" customHeight="1" x14ac:dyDescent="0.2">
      <c r="A32" s="267"/>
      <c r="B32" s="284"/>
      <c r="C32" s="269"/>
      <c r="D32" s="270"/>
      <c r="E32" s="271"/>
      <c r="F32" s="272"/>
      <c r="G32" s="273"/>
      <c r="H32" s="274"/>
      <c r="I32" s="274"/>
      <c r="J32" s="275"/>
      <c r="K32" s="276"/>
    </row>
  </sheetData>
  <mergeCells count="3">
    <mergeCell ref="E1:G1"/>
    <mergeCell ref="H1:J1"/>
    <mergeCell ref="K4:K5"/>
  </mergeCells>
  <phoneticPr fontId="17"/>
  <printOptions horizontalCentered="1" verticalCentered="1"/>
  <pageMargins left="0.39370078740157483" right="0.39370078740157483" top="1.1811023622047245" bottom="0.59055118110236227" header="0.19685039370078741" footer="0"/>
  <pageSetup paperSize="9" scale="92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6"/>
  <sheetViews>
    <sheetView zoomScaleNormal="100" workbookViewId="0">
      <selection activeCell="D29" sqref="D29"/>
    </sheetView>
  </sheetViews>
  <sheetFormatPr defaultRowHeight="13.2" x14ac:dyDescent="0.15"/>
  <cols>
    <col min="1" max="4" width="10.6640625" style="22" customWidth="1"/>
    <col min="5" max="5" width="1.6640625" style="22" customWidth="1"/>
    <col min="6" max="9" width="10.6640625" style="22" customWidth="1"/>
    <col min="10" max="10" width="1.6640625" style="22" customWidth="1"/>
    <col min="11" max="14" width="10.6640625" style="22" customWidth="1"/>
  </cols>
  <sheetData>
    <row r="1" spans="1:14" ht="18" customHeight="1" x14ac:dyDescent="0.2">
      <c r="A1" s="466" t="s">
        <v>45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6"/>
    </row>
    <row r="2" spans="1:14" ht="18" customHeight="1" x14ac:dyDescent="0.15">
      <c r="A2" s="21" t="s">
        <v>46</v>
      </c>
      <c r="F2" s="22" t="s">
        <v>47</v>
      </c>
      <c r="K2" s="22" t="s">
        <v>48</v>
      </c>
    </row>
    <row r="3" spans="1:14" ht="18" customHeight="1" x14ac:dyDescent="0.15"/>
    <row r="4" spans="1:14" ht="18" customHeight="1" x14ac:dyDescent="0.15">
      <c r="A4" s="23" t="s">
        <v>49</v>
      </c>
      <c r="B4" s="38">
        <v>5</v>
      </c>
      <c r="C4" s="24" t="s">
        <v>50</v>
      </c>
    </row>
    <row r="5" spans="1:14" ht="18" customHeight="1" x14ac:dyDescent="0.15">
      <c r="A5" s="26" t="s">
        <v>51</v>
      </c>
      <c r="B5" s="38">
        <f>ROUNDDOWN(('建築工事（改修）'!G66+'電気工事（改修）'!G30)/1000,0)</f>
        <v>0</v>
      </c>
      <c r="C5" s="24" t="s">
        <v>52</v>
      </c>
      <c r="D5" s="121" t="s">
        <v>116</v>
      </c>
      <c r="F5" s="26" t="s">
        <v>53</v>
      </c>
      <c r="G5" s="38" t="e">
        <f>B5+B8+B7</f>
        <v>#REF!</v>
      </c>
      <c r="H5" s="24" t="s">
        <v>52</v>
      </c>
      <c r="I5" s="121" t="s">
        <v>116</v>
      </c>
      <c r="K5" s="26" t="s">
        <v>54</v>
      </c>
      <c r="L5" s="38" t="e">
        <f>G5+G8+B6</f>
        <v>#REF!</v>
      </c>
      <c r="M5" s="24" t="s">
        <v>52</v>
      </c>
      <c r="N5" s="121" t="s">
        <v>117</v>
      </c>
    </row>
    <row r="6" spans="1:14" ht="18" customHeight="1" x14ac:dyDescent="0.15">
      <c r="A6" s="26" t="s">
        <v>115</v>
      </c>
      <c r="B6" s="120">
        <f>ROUNDDOWN(('建築工事（改修）'!G72+'電気工事（改修）'!G24)/1000,0)</f>
        <v>0</v>
      </c>
      <c r="C6" s="24" t="s">
        <v>52</v>
      </c>
    </row>
    <row r="7" spans="1:14" ht="18" customHeight="1" x14ac:dyDescent="0.15">
      <c r="A7" s="26" t="s">
        <v>55</v>
      </c>
      <c r="B7" s="39" t="e">
        <f>ROUNDDOWN(#REF!/1000,0)</f>
        <v>#REF!</v>
      </c>
      <c r="C7" s="24" t="s">
        <v>52</v>
      </c>
      <c r="D7" s="25" t="s">
        <v>56</v>
      </c>
    </row>
    <row r="8" spans="1:14" ht="18" customHeight="1" x14ac:dyDescent="0.15">
      <c r="A8" s="22" t="s">
        <v>57</v>
      </c>
      <c r="B8" s="35">
        <f>ROUNDDOWN(ROUNDDOWN(B5*D14,0)*D8,0)</f>
        <v>0</v>
      </c>
      <c r="C8" s="22" t="s">
        <v>52</v>
      </c>
      <c r="D8" s="36">
        <v>0.9</v>
      </c>
      <c r="F8" s="22" t="s">
        <v>58</v>
      </c>
      <c r="G8" s="34" t="e">
        <f>ROUNDDOWN(G5*I14,0)</f>
        <v>#REF!</v>
      </c>
      <c r="H8" s="22" t="s">
        <v>52</v>
      </c>
      <c r="K8" s="22" t="s">
        <v>59</v>
      </c>
      <c r="L8" s="34" t="e">
        <f>ROUNDDOWN(L5*N11,0)</f>
        <v>#REF!</v>
      </c>
      <c r="M8" s="22" t="s">
        <v>52</v>
      </c>
    </row>
    <row r="9" spans="1:14" ht="18" customHeight="1" x14ac:dyDescent="0.15">
      <c r="A9" s="22" t="s">
        <v>60</v>
      </c>
      <c r="F9" s="22" t="s">
        <v>60</v>
      </c>
      <c r="K9" s="22" t="s">
        <v>61</v>
      </c>
    </row>
    <row r="10" spans="1:14" ht="18" customHeight="1" x14ac:dyDescent="0.15">
      <c r="A10" s="27" t="s">
        <v>62</v>
      </c>
      <c r="B10" s="28" t="s">
        <v>63</v>
      </c>
      <c r="C10" s="27" t="s">
        <v>64</v>
      </c>
      <c r="D10" s="27" t="s">
        <v>65</v>
      </c>
      <c r="F10" s="27" t="s">
        <v>62</v>
      </c>
      <c r="G10" s="28" t="s">
        <v>63</v>
      </c>
      <c r="H10" s="27" t="s">
        <v>64</v>
      </c>
      <c r="I10" s="27" t="s">
        <v>65</v>
      </c>
      <c r="K10" s="27" t="s">
        <v>66</v>
      </c>
      <c r="L10" s="28" t="s">
        <v>63</v>
      </c>
      <c r="M10" s="27" t="s">
        <v>67</v>
      </c>
      <c r="N10" s="27" t="s">
        <v>65</v>
      </c>
    </row>
    <row r="11" spans="1:14" ht="18" customHeight="1" x14ac:dyDescent="0.15">
      <c r="A11" s="29">
        <f>ROUND(IF($B$5&lt;=10000,0.0433,(5.78*$B$5^-0.0313)/100),4)</f>
        <v>4.3299999999999998E-2</v>
      </c>
      <c r="B11" s="29">
        <f>ROUND((7.56*IF($B$5&lt;=10000,10000,$B$5)^-0.1105*$B$4^0.2389)/100,4)</f>
        <v>4.0099999999999997E-2</v>
      </c>
      <c r="C11" s="29">
        <f>ROUND(IF($B$5&lt;=10000,0.0325,(4.34*$B$5^-0.0313)/100),4)</f>
        <v>3.2500000000000001E-2</v>
      </c>
      <c r="D11" s="29">
        <f>IF(B11&gt;A11,A11,IF(B11&gt;C11,B11,C11))</f>
        <v>4.0099999999999997E-2</v>
      </c>
      <c r="F11" s="29" t="e">
        <f>ROUND(IF($G$5&lt;=10000,0.2013,(75.97*$G$5^-0.1442)/100),4)</f>
        <v>#REF!</v>
      </c>
      <c r="G11" s="29" t="e">
        <f>ROUND((151.08*IF($G$5&lt;=10000,10000,$G$5)^-0.3396*$B$4^0.586)/100,4)</f>
        <v>#REF!</v>
      </c>
      <c r="H11" s="29" t="e">
        <f>ROUND(IF($G$5&lt;=10000,0.1001,(37.76*$G$5^-0.1442)/100),4)</f>
        <v>#REF!</v>
      </c>
      <c r="I11" s="29" t="e">
        <f>IF(G11&gt;F11,F11,IF(G11&gt;H11,G11,H11))</f>
        <v>#REF!</v>
      </c>
      <c r="K11" s="29">
        <v>0.1724</v>
      </c>
      <c r="L11" s="29" t="e">
        <f>IF($L$5&lt;5000,0,ROUND((28.978-3.173*LOG($L$5))/100,4))</f>
        <v>#REF!</v>
      </c>
      <c r="M11" s="29">
        <v>8.43E-2</v>
      </c>
      <c r="N11" s="33" t="e">
        <f>IF($L$5&lt;=5000,K11,IF($L$5&gt;3000000,M11,L11))</f>
        <v>#REF!</v>
      </c>
    </row>
    <row r="12" spans="1:14" ht="18" customHeight="1" x14ac:dyDescent="0.15">
      <c r="A12" s="22" t="s">
        <v>68</v>
      </c>
      <c r="F12" s="22" t="s">
        <v>68</v>
      </c>
    </row>
    <row r="13" spans="1:14" ht="18" customHeight="1" x14ac:dyDescent="0.15">
      <c r="A13" s="27" t="s">
        <v>62</v>
      </c>
      <c r="B13" s="28" t="s">
        <v>63</v>
      </c>
      <c r="C13" s="27" t="s">
        <v>64</v>
      </c>
      <c r="D13" s="27" t="s">
        <v>65</v>
      </c>
      <c r="F13" s="27" t="s">
        <v>62</v>
      </c>
      <c r="G13" s="28" t="s">
        <v>63</v>
      </c>
      <c r="H13" s="27" t="s">
        <v>64</v>
      </c>
      <c r="I13" s="27" t="s">
        <v>65</v>
      </c>
    </row>
    <row r="14" spans="1:14" ht="18" customHeight="1" x14ac:dyDescent="0.15">
      <c r="A14" s="29">
        <f>ROUND(IF($B$5&lt;=5000,0.0607,(11.74*$B$5^-0.0774)/100),4)</f>
        <v>6.0699999999999997E-2</v>
      </c>
      <c r="B14" s="29">
        <f>ROUND((18.03*IF($B$5&lt;=5000,5000,$B$5)^-0.2027*$B$4^0.4017)/100,4)</f>
        <v>6.1199999999999997E-2</v>
      </c>
      <c r="C14" s="29">
        <f>ROUND(IF($B$5&lt;=5000,0.0359,(6.94*$B$5^-0.0774)/100),4)</f>
        <v>3.5900000000000001E-2</v>
      </c>
      <c r="D14" s="33">
        <f>IF(B14&gt;A14,A14,IF(B14&gt;C14,B14,C14))</f>
        <v>6.0699999999999997E-2</v>
      </c>
      <c r="F14" s="29" t="e">
        <f>ROUND(IF($G$5&lt;=5000,0.2686,(184.58*$G$5^-0.2263)/100),4)</f>
        <v>#REF!</v>
      </c>
      <c r="G14" s="29" t="e">
        <f>ROUND((356.2*IF($G$5&lt;=5000,5000,$G$5)^-0.4085*$B$4^0.5766)/100,4)</f>
        <v>#REF!</v>
      </c>
      <c r="H14" s="29" t="e">
        <f>ROUND(IF($G$5&lt;=5000,0.127,(87.29*$G$5^-0.2263)/100),4)</f>
        <v>#REF!</v>
      </c>
      <c r="I14" s="33" t="e">
        <f>IF(G14&gt;F14,F14,IF(G14&gt;H14,G14,H14))</f>
        <v>#REF!</v>
      </c>
    </row>
    <row r="15" spans="1:14" ht="18" customHeight="1" x14ac:dyDescent="0.15">
      <c r="A15" s="22" t="s">
        <v>69</v>
      </c>
      <c r="F15" s="22" t="s">
        <v>69</v>
      </c>
      <c r="K15" s="22" t="s">
        <v>70</v>
      </c>
    </row>
    <row r="16" spans="1:14" ht="18" customHeight="1" x14ac:dyDescent="0.15">
      <c r="A16" s="27" t="s">
        <v>62</v>
      </c>
      <c r="B16" s="28" t="s">
        <v>63</v>
      </c>
      <c r="C16" s="27" t="s">
        <v>64</v>
      </c>
      <c r="D16" s="27" t="s">
        <v>65</v>
      </c>
      <c r="F16" s="27" t="s">
        <v>62</v>
      </c>
      <c r="G16" s="28" t="s">
        <v>63</v>
      </c>
      <c r="H16" s="27" t="s">
        <v>64</v>
      </c>
      <c r="I16" s="27" t="s">
        <v>65</v>
      </c>
      <c r="K16" s="27" t="s">
        <v>71</v>
      </c>
      <c r="L16" s="28" t="s">
        <v>63</v>
      </c>
      <c r="M16" s="27" t="s">
        <v>72</v>
      </c>
      <c r="N16" s="27" t="s">
        <v>65</v>
      </c>
    </row>
    <row r="17" spans="1:14" ht="18" customHeight="1" x14ac:dyDescent="0.15">
      <c r="A17" s="29">
        <f>ROUND(IF($B$5&lt;=5000,0.0719,(16.73*$B$5^-0.0992)/100),4)</f>
        <v>7.1900000000000006E-2</v>
      </c>
      <c r="B17" s="29">
        <f>ROUND((22.89*IF($B$5&lt;=5000,5000,$B$5)^-0.2462*$B$4^0.41)/100,4)</f>
        <v>5.4399999999999997E-2</v>
      </c>
      <c r="C17" s="29">
        <f>ROUND(IF($B$5&lt;=5000,0.039,(9.08*$B$5^-0.0992)/100),4)</f>
        <v>3.9E-2</v>
      </c>
      <c r="D17" s="29">
        <f>IF(B17&gt;A17,A17,IF(B17&gt;C17,B17,C17))</f>
        <v>5.4399999999999997E-2</v>
      </c>
      <c r="F17" s="29" t="e">
        <f>ROUND(IF($G$5&lt;=5000,0.386,(263.03*$G$5^-0.2253)/100),4)</f>
        <v>#REF!</v>
      </c>
      <c r="G17" s="29" t="e">
        <f>ROUND((351.48*IF($G$5&lt;=5000,5000,$G$5)^-0.3528*$B$4^0.3524)/100,4)</f>
        <v>#REF!</v>
      </c>
      <c r="H17" s="29" t="e">
        <f>ROUND(IF($G$5&lt;=5000,0.2291,(156.07*$G$5^-0.2253)/100),4)</f>
        <v>#REF!</v>
      </c>
      <c r="I17" s="29" t="e">
        <f>IF(G17&gt;F17,F17,IF(G17&gt;H17,G17,H17))</f>
        <v>#REF!</v>
      </c>
      <c r="K17" s="29">
        <v>0.1749</v>
      </c>
      <c r="L17" s="29" t="e">
        <f>IF($L$5&lt;3000,0,ROUND((29.102-3.34*LOG($L$5))/100,4))</f>
        <v>#REF!</v>
      </c>
      <c r="M17" s="29">
        <v>8.0600000000000005E-2</v>
      </c>
      <c r="N17" s="29" t="e">
        <f>IF($L$5&lt;=3000,K17,IF($L$5&gt;2000000,M17,L17))</f>
        <v>#REF!</v>
      </c>
    </row>
    <row r="18" spans="1:14" ht="18" customHeight="1" x14ac:dyDescent="0.15">
      <c r="A18" s="22" t="s">
        <v>73</v>
      </c>
      <c r="F18" s="22" t="s">
        <v>73</v>
      </c>
    </row>
    <row r="19" spans="1:14" ht="18" customHeight="1" x14ac:dyDescent="0.15">
      <c r="A19" s="27" t="s">
        <v>62</v>
      </c>
      <c r="B19" s="28" t="s">
        <v>63</v>
      </c>
      <c r="C19" s="27" t="s">
        <v>64</v>
      </c>
      <c r="D19" s="27" t="s">
        <v>65</v>
      </c>
      <c r="F19" s="27" t="s">
        <v>62</v>
      </c>
      <c r="G19" s="28" t="s">
        <v>63</v>
      </c>
      <c r="H19" s="27" t="s">
        <v>64</v>
      </c>
      <c r="I19" s="27" t="s">
        <v>65</v>
      </c>
    </row>
    <row r="20" spans="1:14" ht="18" customHeight="1" x14ac:dyDescent="0.15">
      <c r="A20" s="29">
        <f>ROUND(IF($B$5&lt;=3000,0.0521,(8.47*$B$5^-0.0608)/100),4)</f>
        <v>5.21E-2</v>
      </c>
      <c r="B20" s="29">
        <f>ROUND((10.15*IF($B$5&lt;=3000,3000,$B$5)^-0.2462*$B$4^0.6929)/100,4)</f>
        <v>4.3099999999999999E-2</v>
      </c>
      <c r="C20" s="29">
        <f>ROUND(IF($B$5&lt;=3000,0.0191,(3.1*$B$5^-0.0608)/100),4)</f>
        <v>1.9099999999999999E-2</v>
      </c>
      <c r="D20" s="29">
        <f>IF(B20&gt;A20,A20,IF(B20&gt;C20,B20,C20))</f>
        <v>4.3099999999999999E-2</v>
      </c>
      <c r="F20" s="29" t="e">
        <f>ROUND(IF($G$5&lt;=3000,0.5037,(530.68*$G$5^-0.2941)/100),4)</f>
        <v>#REF!</v>
      </c>
      <c r="G20" s="29" t="e">
        <f>ROUND((658.42*IF($G$5&lt;=3000,3000,$G$5)^-0.4896*$B$4^0.7247)/100,4)</f>
        <v>#REF!</v>
      </c>
      <c r="H20" s="29" t="e">
        <f>ROUND(IF($G$5&lt;=3000,0.1767,(186.18*$G$5^-0.2941)/100),4)</f>
        <v>#REF!</v>
      </c>
      <c r="I20" s="29" t="e">
        <f>IF(G20&gt;F20,F20,IF(G20&gt;H20,G20,H20))</f>
        <v>#REF!</v>
      </c>
    </row>
    <row r="21" spans="1:14" ht="18" customHeight="1" x14ac:dyDescent="0.15">
      <c r="A21" s="22" t="s">
        <v>74</v>
      </c>
      <c r="F21" s="22" t="s">
        <v>74</v>
      </c>
      <c r="K21" s="22" t="s">
        <v>75</v>
      </c>
    </row>
    <row r="22" spans="1:14" ht="18" customHeight="1" x14ac:dyDescent="0.15">
      <c r="A22" s="27" t="s">
        <v>62</v>
      </c>
      <c r="B22" s="28" t="s">
        <v>63</v>
      </c>
      <c r="C22" s="27" t="s">
        <v>64</v>
      </c>
      <c r="D22" s="27" t="s">
        <v>65</v>
      </c>
      <c r="F22" s="27" t="s">
        <v>62</v>
      </c>
      <c r="G22" s="28" t="s">
        <v>63</v>
      </c>
      <c r="H22" s="27" t="s">
        <v>64</v>
      </c>
      <c r="I22" s="27" t="s">
        <v>65</v>
      </c>
      <c r="K22" s="27" t="s">
        <v>71</v>
      </c>
      <c r="L22" s="28" t="s">
        <v>63</v>
      </c>
      <c r="M22" s="27" t="s">
        <v>72</v>
      </c>
      <c r="N22" s="27" t="s">
        <v>65</v>
      </c>
    </row>
    <row r="23" spans="1:14" ht="18" customHeight="1" x14ac:dyDescent="0.15">
      <c r="A23" s="29">
        <f>ROUND(IF($B$5&lt;=5000,0.0551,(12.4*$B$5^-0.0952)/100),4)</f>
        <v>5.5100000000000003E-2</v>
      </c>
      <c r="B23" s="29">
        <f>ROUND((12.15*IF($B$5&lt;=5000,5000,$B$5)^-0.1186*$B$4^0.0882)/100,4)</f>
        <v>5.0999999999999997E-2</v>
      </c>
      <c r="C23" s="29">
        <f>ROUND(IF($B$5&lt;=5000,0.0486,(10.94*$B$5^-0.0952)/100),4)</f>
        <v>4.8599999999999997E-2</v>
      </c>
      <c r="D23" s="29">
        <f>IF(B23&gt;A23,A23,IF(B23&gt;C23,B23,C23))</f>
        <v>5.0999999999999997E-2</v>
      </c>
      <c r="F23" s="29" t="e">
        <f>ROUND(IF($G$5&lt;=5000,0.3123,(165.22*$G$5^-0.1956)/100),4)</f>
        <v>#REF!</v>
      </c>
      <c r="G23" s="29" t="e">
        <f>ROUND((152.72*IF($G$5&lt;=5000,5000,$G$5)^-0.3085*$B$4^0.4222)/100,4)</f>
        <v>#REF!</v>
      </c>
      <c r="H23" s="29" t="e">
        <f>ROUND(IF($G$5&lt;=5000,0.1714,(90.67*$G$5^-0.1956)/100),4)</f>
        <v>#REF!</v>
      </c>
      <c r="I23" s="29" t="e">
        <f>IF(G23&gt;F23,F23,IF(G23&gt;H23,G23,H23))</f>
        <v>#REF!</v>
      </c>
      <c r="K23" s="29">
        <v>0.1668</v>
      </c>
      <c r="L23" s="29" t="e">
        <f>IF($L$5&lt;3000,0,ROUND((27.283-3.049*LOG($L$5))/100,4))</f>
        <v>#REF!</v>
      </c>
      <c r="M23" s="29">
        <v>8.0699999999999994E-2</v>
      </c>
      <c r="N23" s="29" t="e">
        <f>IF($L$5&lt;=3000,K23,IF($L$5&gt;2000000,M23,L23))</f>
        <v>#REF!</v>
      </c>
    </row>
    <row r="24" spans="1:14" ht="18" customHeight="1" x14ac:dyDescent="0.15">
      <c r="A24" s="22" t="s">
        <v>76</v>
      </c>
      <c r="F24" s="22" t="s">
        <v>76</v>
      </c>
    </row>
    <row r="25" spans="1:14" ht="18" customHeight="1" x14ac:dyDescent="0.15">
      <c r="A25" s="27" t="s">
        <v>62</v>
      </c>
      <c r="B25" s="28" t="s">
        <v>63</v>
      </c>
      <c r="C25" s="27" t="s">
        <v>64</v>
      </c>
      <c r="D25" s="27" t="s">
        <v>65</v>
      </c>
      <c r="F25" s="27" t="s">
        <v>62</v>
      </c>
      <c r="G25" s="28" t="s">
        <v>63</v>
      </c>
      <c r="H25" s="27" t="s">
        <v>64</v>
      </c>
      <c r="I25" s="27" t="s">
        <v>65</v>
      </c>
      <c r="K25" s="22" t="s">
        <v>118</v>
      </c>
    </row>
    <row r="26" spans="1:14" ht="18" customHeight="1" x14ac:dyDescent="0.15">
      <c r="A26" s="29">
        <f>ROUND(IF($B$5&lt;=3000,0.0496,(7.02*$B$5^-0.0433)/100),4)</f>
        <v>4.9599999999999998E-2</v>
      </c>
      <c r="B26" s="29">
        <f>ROUND((12.21*IF($B$5&lt;=3000,3000,$B$5)^-0.2596*$B$4^0.6874)/100,4)</f>
        <v>4.6199999999999998E-2</v>
      </c>
      <c r="C26" s="29">
        <f>ROUND(IF($B$5&lt;=3000,0.0173,(2.44*$B$5^-0.0433)/100),4)</f>
        <v>1.7299999999999999E-2</v>
      </c>
      <c r="D26" s="29">
        <f>IF(B26&gt;A26,A26,IF(B26&gt;C26,B26,C26))</f>
        <v>4.6199999999999998E-2</v>
      </c>
      <c r="F26" s="29" t="e">
        <f>ROUND(IF($G$5&lt;=3000,0.4207,(467.95*$G$5^-0.3009)/100),4)</f>
        <v>#REF!</v>
      </c>
      <c r="G26" s="29" t="e">
        <f>ROUND((825.85*IF($G$5&lt;=3000,3000,$G$5)^-0.5122*$B$4^0.6648)/100,4)</f>
        <v>#REF!</v>
      </c>
      <c r="H26" s="29" t="e">
        <f>ROUND(IF($G$5&lt;=3000,0.1525,(169.65*$G$5^-0.3009)/100),4)</f>
        <v>#REF!</v>
      </c>
      <c r="I26" s="29" t="e">
        <f>IF(G26&gt;F26,F26,IF(G26&gt;H26,G26,H26))</f>
        <v>#REF!</v>
      </c>
      <c r="K26" s="22" t="s">
        <v>77</v>
      </c>
      <c r="L26" s="37" t="e">
        <f>(L5+L8)*1000</f>
        <v>#REF!</v>
      </c>
      <c r="M26" s="22" t="s">
        <v>78</v>
      </c>
    </row>
    <row r="27" spans="1:14" ht="18" customHeight="1" x14ac:dyDescent="0.15">
      <c r="A27" s="22" t="s">
        <v>79</v>
      </c>
      <c r="F27" s="22" t="s">
        <v>79</v>
      </c>
      <c r="K27" s="22" t="s">
        <v>80</v>
      </c>
      <c r="L27" s="37" t="e">
        <f>L26*1.1</f>
        <v>#REF!</v>
      </c>
      <c r="M27" s="22" t="s">
        <v>99</v>
      </c>
    </row>
    <row r="28" spans="1:14" ht="18" customHeight="1" x14ac:dyDescent="0.15">
      <c r="A28" s="27" t="s">
        <v>81</v>
      </c>
      <c r="B28" s="28" t="s">
        <v>63</v>
      </c>
      <c r="C28" s="27" t="s">
        <v>82</v>
      </c>
      <c r="D28" s="27" t="s">
        <v>65</v>
      </c>
      <c r="F28" s="27" t="s">
        <v>81</v>
      </c>
      <c r="G28" s="28" t="s">
        <v>63</v>
      </c>
      <c r="H28" s="27" t="s">
        <v>82</v>
      </c>
      <c r="I28" s="27" t="s">
        <v>65</v>
      </c>
    </row>
    <row r="29" spans="1:14" ht="18" customHeight="1" x14ac:dyDescent="0.15">
      <c r="A29" s="29">
        <v>3.0800000000000001E-2</v>
      </c>
      <c r="B29" s="29">
        <f>IF($B$5&lt;10000,0,ROUND((7.89*$B$5^-0.1021)/100,4))</f>
        <v>0</v>
      </c>
      <c r="C29" s="29">
        <v>2.07E-2</v>
      </c>
      <c r="D29" s="29">
        <f>IF(B5&lt;=10000,A29,IF($B$5&gt;500000,C29,B29))</f>
        <v>3.0800000000000001E-2</v>
      </c>
      <c r="F29" s="29">
        <v>3.9800000000000002E-2</v>
      </c>
      <c r="G29" s="29" t="e">
        <f>IF($G$5&lt;10000,0,ROUND((15.1*$G$5^-0.1449)/100,4))</f>
        <v>#REF!</v>
      </c>
      <c r="H29" s="29">
        <v>2.2599999999999999E-2</v>
      </c>
      <c r="I29" s="29" t="e">
        <f>IF($G$5&lt;=10000,F29,IF($G$5&gt;500000,H29,G29))</f>
        <v>#REF!</v>
      </c>
    </row>
    <row r="30" spans="1:14" ht="18" customHeight="1" x14ac:dyDescent="0.15"/>
    <row r="31" spans="1:14" ht="18" customHeight="1" x14ac:dyDescent="0.15"/>
    <row r="32" spans="1:14" ht="18" customHeight="1" x14ac:dyDescent="0.15"/>
    <row r="33" ht="18" customHeight="1" x14ac:dyDescent="0.15"/>
    <row r="34" ht="18" customHeight="1" x14ac:dyDescent="0.15"/>
    <row r="35" ht="18" customHeight="1" x14ac:dyDescent="0.15"/>
    <row r="36" ht="18" customHeight="1" x14ac:dyDescent="0.15"/>
  </sheetData>
  <mergeCells count="1">
    <mergeCell ref="A1:N1"/>
  </mergeCells>
  <phoneticPr fontId="17"/>
  <pageMargins left="0.70866141732283472" right="0.70866141732283472" top="0.74803149606299213" bottom="0.74803149606299213" header="0.31496062992125984" footer="0.31496062992125984"/>
  <pageSetup paperSize="9" orientation="landscape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1"/>
  <sheetViews>
    <sheetView showZeros="0" view="pageBreakPreview" zoomScaleNormal="100" zoomScaleSheetLayoutView="100" workbookViewId="0">
      <pane ySplit="6" topLeftCell="A7" activePane="bottomLeft" state="frozen"/>
      <selection activeCell="E22" sqref="E22"/>
      <selection pane="bottomLeft" activeCell="O19" sqref="O19"/>
    </sheetView>
  </sheetViews>
  <sheetFormatPr defaultColWidth="9" defaultRowHeight="9.6" x14ac:dyDescent="0.2"/>
  <cols>
    <col min="1" max="1" width="5.109375" style="94" customWidth="1"/>
    <col min="2" max="2" width="22.6640625" style="94" customWidth="1"/>
    <col min="3" max="3" width="24.77734375" style="94" customWidth="1"/>
    <col min="4" max="4" width="5.6640625" style="94" customWidth="1"/>
    <col min="5" max="5" width="7.6640625" style="96" customWidth="1"/>
    <col min="6" max="6" width="8.6640625" style="96" customWidth="1"/>
    <col min="7" max="7" width="12.6640625" style="96" customWidth="1"/>
    <col min="8" max="8" width="7.6640625" style="94" customWidth="1"/>
    <col min="9" max="9" width="8.6640625" style="94" customWidth="1"/>
    <col min="10" max="10" width="12.6640625" style="94" customWidth="1"/>
    <col min="11" max="11" width="17.6640625" style="94" customWidth="1"/>
    <col min="12" max="19" width="9" style="94"/>
    <col min="20" max="16384" width="9" style="95"/>
  </cols>
  <sheetData>
    <row r="1" spans="1:19" ht="8.25" customHeight="1" x14ac:dyDescent="0.2">
      <c r="A1" s="40"/>
      <c r="B1" s="41"/>
      <c r="C1" s="41"/>
      <c r="D1" s="41"/>
      <c r="E1" s="42"/>
      <c r="F1" s="43"/>
      <c r="G1" s="44"/>
      <c r="H1" s="42"/>
      <c r="I1" s="45"/>
      <c r="J1" s="46"/>
      <c r="K1" s="47"/>
    </row>
    <row r="2" spans="1:19" ht="8.25" customHeight="1" x14ac:dyDescent="0.2">
      <c r="A2" s="48"/>
      <c r="B2" s="49"/>
      <c r="C2" s="49"/>
      <c r="D2" s="49"/>
      <c r="E2" s="470" t="s">
        <v>89</v>
      </c>
      <c r="F2" s="471"/>
      <c r="G2" s="472"/>
      <c r="H2" s="473" t="s">
        <v>90</v>
      </c>
      <c r="I2" s="474"/>
      <c r="J2" s="475"/>
      <c r="K2" s="50"/>
    </row>
    <row r="3" spans="1:19" ht="8.25" customHeight="1" x14ac:dyDescent="0.2">
      <c r="A3" s="48"/>
      <c r="B3" s="49"/>
      <c r="C3" s="49"/>
      <c r="D3" s="49"/>
      <c r="E3" s="76"/>
      <c r="F3" s="99"/>
      <c r="G3" s="100"/>
      <c r="H3" s="76"/>
      <c r="I3" s="101"/>
      <c r="J3" s="102"/>
      <c r="K3" s="50"/>
    </row>
    <row r="4" spans="1:19" ht="8.25" customHeight="1" x14ac:dyDescent="0.2">
      <c r="A4" s="48"/>
      <c r="B4" s="49"/>
      <c r="C4" s="49"/>
      <c r="D4" s="49"/>
      <c r="E4" s="103"/>
      <c r="F4" s="104"/>
      <c r="G4" s="105"/>
      <c r="H4" s="103"/>
      <c r="I4" s="106"/>
      <c r="J4" s="107"/>
      <c r="K4" s="50"/>
    </row>
    <row r="5" spans="1:19" ht="8.25" customHeight="1" x14ac:dyDescent="0.2">
      <c r="A5" s="48" t="s">
        <v>0</v>
      </c>
      <c r="B5" s="49" t="s">
        <v>1</v>
      </c>
      <c r="C5" s="49" t="s">
        <v>2</v>
      </c>
      <c r="D5" s="49" t="s">
        <v>3</v>
      </c>
      <c r="E5" s="51" t="s">
        <v>4</v>
      </c>
      <c r="F5" s="51" t="s">
        <v>5</v>
      </c>
      <c r="G5" s="51" t="s">
        <v>6</v>
      </c>
      <c r="H5" s="49" t="s">
        <v>4</v>
      </c>
      <c r="I5" s="49" t="s">
        <v>5</v>
      </c>
      <c r="J5" s="49" t="s">
        <v>6</v>
      </c>
      <c r="K5" s="50" t="s">
        <v>7</v>
      </c>
    </row>
    <row r="6" spans="1:19" ht="8.25" customHeight="1" x14ac:dyDescent="0.2">
      <c r="A6" s="48"/>
      <c r="B6" s="49"/>
      <c r="C6" s="52"/>
      <c r="D6" s="49"/>
      <c r="E6" s="51"/>
      <c r="F6" s="51"/>
      <c r="G6" s="51"/>
      <c r="H6" s="49"/>
      <c r="I6" s="49"/>
      <c r="J6" s="52"/>
      <c r="K6" s="50"/>
    </row>
    <row r="7" spans="1:19" ht="8.25" customHeight="1" x14ac:dyDescent="0.2">
      <c r="A7" s="476" t="s">
        <v>154</v>
      </c>
      <c r="B7" s="479" t="s">
        <v>85</v>
      </c>
      <c r="C7" s="482" t="s">
        <v>122</v>
      </c>
      <c r="D7" s="485" t="s">
        <v>121</v>
      </c>
      <c r="E7" s="488">
        <v>1</v>
      </c>
      <c r="F7" s="491"/>
      <c r="G7" s="491"/>
      <c r="H7" s="494"/>
      <c r="I7" s="494"/>
      <c r="J7" s="494"/>
      <c r="K7" s="467"/>
    </row>
    <row r="8" spans="1:19" ht="8.25" customHeight="1" x14ac:dyDescent="0.2">
      <c r="A8" s="477"/>
      <c r="B8" s="480"/>
      <c r="C8" s="483"/>
      <c r="D8" s="486"/>
      <c r="E8" s="489"/>
      <c r="F8" s="492"/>
      <c r="G8" s="492"/>
      <c r="H8" s="495"/>
      <c r="I8" s="495"/>
      <c r="J8" s="495"/>
      <c r="K8" s="468"/>
    </row>
    <row r="9" spans="1:19" ht="8.25" customHeight="1" x14ac:dyDescent="0.2">
      <c r="A9" s="478"/>
      <c r="B9" s="481"/>
      <c r="C9" s="484"/>
      <c r="D9" s="487"/>
      <c r="E9" s="490"/>
      <c r="F9" s="493"/>
      <c r="G9" s="493"/>
      <c r="H9" s="496"/>
      <c r="I9" s="496"/>
      <c r="J9" s="496"/>
      <c r="K9" s="469"/>
      <c r="S9" s="95"/>
    </row>
    <row r="10" spans="1:19" ht="8.25" customHeight="1" x14ac:dyDescent="0.2">
      <c r="A10" s="97"/>
      <c r="B10" s="64" t="s">
        <v>86</v>
      </c>
      <c r="C10" s="61" t="s">
        <v>9</v>
      </c>
      <c r="D10" s="98" t="s">
        <v>9</v>
      </c>
      <c r="E10" s="62"/>
      <c r="F10" s="57"/>
      <c r="G10" s="57"/>
      <c r="H10" s="58"/>
      <c r="I10" s="58"/>
      <c r="J10" s="59"/>
      <c r="K10" s="63" t="s">
        <v>123</v>
      </c>
      <c r="S10" s="95"/>
    </row>
    <row r="11" spans="1:19" ht="8.25" customHeight="1" x14ac:dyDescent="0.2">
      <c r="A11" s="48"/>
      <c r="B11" s="64" t="s">
        <v>9</v>
      </c>
      <c r="C11" s="61" t="s">
        <v>9</v>
      </c>
      <c r="D11" s="98" t="s">
        <v>9</v>
      </c>
      <c r="E11" s="56">
        <v>2</v>
      </c>
      <c r="F11" s="57">
        <v>18800</v>
      </c>
      <c r="G11" s="57">
        <f>ROUNDDOWN(INT(E11*F11),0)</f>
        <v>37600</v>
      </c>
      <c r="H11" s="58"/>
      <c r="I11" s="58"/>
      <c r="J11" s="59"/>
      <c r="K11" s="63" t="s">
        <v>114</v>
      </c>
    </row>
    <row r="12" spans="1:19" ht="8.25" customHeight="1" x14ac:dyDescent="0.2">
      <c r="A12" s="65"/>
      <c r="B12" s="66" t="s">
        <v>9</v>
      </c>
      <c r="C12" s="67" t="s">
        <v>9</v>
      </c>
      <c r="D12" s="68" t="s">
        <v>88</v>
      </c>
      <c r="E12" s="69"/>
      <c r="F12" s="70"/>
      <c r="G12" s="71"/>
      <c r="H12" s="72"/>
      <c r="I12" s="72"/>
      <c r="J12" s="73"/>
      <c r="K12" s="74" t="s">
        <v>9</v>
      </c>
    </row>
    <row r="13" spans="1:19" ht="8.25" customHeight="1" x14ac:dyDescent="0.2">
      <c r="A13" s="48"/>
      <c r="B13" s="53" t="s">
        <v>124</v>
      </c>
      <c r="C13" s="61" t="s">
        <v>105</v>
      </c>
      <c r="D13" s="55"/>
      <c r="E13" s="62"/>
      <c r="F13" s="57"/>
      <c r="G13" s="57"/>
      <c r="H13" s="58"/>
      <c r="I13" s="58"/>
      <c r="J13" s="59"/>
      <c r="K13" s="63" t="s">
        <v>164</v>
      </c>
    </row>
    <row r="14" spans="1:19" ht="8.25" customHeight="1" x14ac:dyDescent="0.2">
      <c r="A14" s="48"/>
      <c r="B14" s="53" t="s">
        <v>125</v>
      </c>
      <c r="C14" s="54" t="s">
        <v>126</v>
      </c>
      <c r="D14" s="55"/>
      <c r="E14" s="62">
        <v>1</v>
      </c>
      <c r="F14" s="57">
        <v>36500</v>
      </c>
      <c r="G14" s="57">
        <f>ROUNDDOWN(INT(E14*F14),0)</f>
        <v>36500</v>
      </c>
      <c r="H14" s="58"/>
      <c r="I14" s="58"/>
      <c r="J14" s="59"/>
      <c r="K14" s="63" t="s">
        <v>114</v>
      </c>
    </row>
    <row r="15" spans="1:19" ht="8.25" customHeight="1" x14ac:dyDescent="0.2">
      <c r="A15" s="65"/>
      <c r="B15" s="75"/>
      <c r="C15" s="76"/>
      <c r="D15" s="68" t="s">
        <v>87</v>
      </c>
      <c r="E15" s="69"/>
      <c r="F15" s="70"/>
      <c r="G15" s="71"/>
      <c r="H15" s="72"/>
      <c r="I15" s="72"/>
      <c r="J15" s="73"/>
      <c r="K15" s="78"/>
    </row>
    <row r="16" spans="1:19" ht="8.25" customHeight="1" x14ac:dyDescent="0.2">
      <c r="A16" s="48"/>
      <c r="B16" s="53" t="s">
        <v>107</v>
      </c>
      <c r="C16" s="54" t="s">
        <v>109</v>
      </c>
      <c r="D16" s="55"/>
      <c r="E16" s="62"/>
      <c r="F16" s="57"/>
      <c r="G16" s="57"/>
      <c r="H16" s="58"/>
      <c r="I16" s="58"/>
      <c r="J16" s="59"/>
      <c r="K16" s="60" t="s">
        <v>113</v>
      </c>
    </row>
    <row r="17" spans="1:11" ht="8.25" customHeight="1" x14ac:dyDescent="0.2">
      <c r="A17" s="48"/>
      <c r="B17" s="53" t="s">
        <v>108</v>
      </c>
      <c r="C17" s="54" t="s">
        <v>110</v>
      </c>
      <c r="D17" s="55"/>
      <c r="E17" s="62">
        <v>1</v>
      </c>
      <c r="F17" s="57">
        <v>10000</v>
      </c>
      <c r="G17" s="57">
        <f>ROUNDDOWN(INT(E17*F17),0)</f>
        <v>10000</v>
      </c>
      <c r="H17" s="58"/>
      <c r="I17" s="58"/>
      <c r="J17" s="59"/>
      <c r="K17" s="63" t="s">
        <v>114</v>
      </c>
    </row>
    <row r="18" spans="1:11" ht="8.25" customHeight="1" x14ac:dyDescent="0.2">
      <c r="A18" s="65"/>
      <c r="B18" s="75"/>
      <c r="C18" s="76"/>
      <c r="D18" s="77" t="s">
        <v>106</v>
      </c>
      <c r="E18" s="69"/>
      <c r="F18" s="70"/>
      <c r="G18" s="71"/>
      <c r="H18" s="72"/>
      <c r="I18" s="72"/>
      <c r="J18" s="73"/>
      <c r="K18" s="78"/>
    </row>
    <row r="19" spans="1:11" ht="8.25" customHeight="1" x14ac:dyDescent="0.2">
      <c r="A19" s="48"/>
      <c r="B19" s="64" t="s">
        <v>155</v>
      </c>
      <c r="C19" s="61" t="s">
        <v>156</v>
      </c>
      <c r="D19" s="98"/>
      <c r="E19" s="62"/>
      <c r="F19" s="57"/>
      <c r="G19" s="57"/>
      <c r="H19" s="58"/>
      <c r="I19" s="58"/>
      <c r="J19" s="59"/>
      <c r="K19" s="63" t="s">
        <v>123</v>
      </c>
    </row>
    <row r="20" spans="1:11" ht="8.25" customHeight="1" x14ac:dyDescent="0.2">
      <c r="A20" s="48"/>
      <c r="B20" s="64"/>
      <c r="C20" s="61" t="s">
        <v>157</v>
      </c>
      <c r="D20" s="98"/>
      <c r="E20" s="56">
        <v>2</v>
      </c>
      <c r="F20" s="57">
        <v>51400</v>
      </c>
      <c r="G20" s="57">
        <f>ROUNDDOWN(INT(E20*F20),0)</f>
        <v>102800</v>
      </c>
      <c r="H20" s="58"/>
      <c r="I20" s="58"/>
      <c r="J20" s="59"/>
      <c r="K20" s="63" t="s">
        <v>114</v>
      </c>
    </row>
    <row r="21" spans="1:11" ht="8.25" customHeight="1" x14ac:dyDescent="0.2">
      <c r="A21" s="65"/>
      <c r="B21" s="66"/>
      <c r="C21" s="67"/>
      <c r="D21" s="68" t="s">
        <v>158</v>
      </c>
      <c r="E21" s="69"/>
      <c r="F21" s="70"/>
      <c r="G21" s="71"/>
      <c r="H21" s="72"/>
      <c r="I21" s="72"/>
      <c r="J21" s="73"/>
      <c r="K21" s="78"/>
    </row>
    <row r="22" spans="1:11" ht="8.25" customHeight="1" x14ac:dyDescent="0.2">
      <c r="A22" s="48"/>
      <c r="B22" s="64"/>
      <c r="C22" s="61"/>
      <c r="D22" s="98"/>
      <c r="E22" s="62"/>
      <c r="F22" s="57"/>
      <c r="G22" s="57"/>
      <c r="H22" s="58"/>
      <c r="I22" s="58"/>
      <c r="J22" s="59"/>
      <c r="K22" s="63"/>
    </row>
    <row r="23" spans="1:11" ht="8.25" customHeight="1" x14ac:dyDescent="0.2">
      <c r="A23" s="48"/>
      <c r="B23" s="64"/>
      <c r="C23" s="61"/>
      <c r="D23" s="98"/>
      <c r="E23" s="56"/>
      <c r="F23" s="57"/>
      <c r="G23" s="57"/>
      <c r="H23" s="58"/>
      <c r="I23" s="58"/>
      <c r="J23" s="59"/>
      <c r="K23" s="63"/>
    </row>
    <row r="24" spans="1:11" ht="8.25" customHeight="1" x14ac:dyDescent="0.2">
      <c r="A24" s="65"/>
      <c r="B24" s="66"/>
      <c r="C24" s="67"/>
      <c r="D24" s="68"/>
      <c r="E24" s="69"/>
      <c r="F24" s="70"/>
      <c r="G24" s="71"/>
      <c r="H24" s="72"/>
      <c r="I24" s="72"/>
      <c r="J24" s="73"/>
      <c r="K24" s="78"/>
    </row>
    <row r="25" spans="1:11" ht="8.25" customHeight="1" x14ac:dyDescent="0.2">
      <c r="A25" s="48"/>
      <c r="B25" s="53"/>
      <c r="C25" s="54"/>
      <c r="D25" s="55"/>
      <c r="E25" s="62"/>
      <c r="F25" s="57"/>
      <c r="G25" s="57"/>
      <c r="H25" s="58"/>
      <c r="I25" s="58"/>
      <c r="J25" s="59"/>
      <c r="K25" s="60"/>
    </row>
    <row r="26" spans="1:11" ht="8.25" customHeight="1" x14ac:dyDescent="0.2">
      <c r="A26" s="48"/>
      <c r="B26" s="53"/>
      <c r="C26" s="54"/>
      <c r="D26" s="55"/>
      <c r="E26" s="62"/>
      <c r="F26" s="57"/>
      <c r="G26" s="57"/>
      <c r="H26" s="58"/>
      <c r="I26" s="58"/>
      <c r="J26" s="59"/>
      <c r="K26" s="60"/>
    </row>
    <row r="27" spans="1:11" ht="8.25" customHeight="1" x14ac:dyDescent="0.2">
      <c r="A27" s="65"/>
      <c r="B27" s="75"/>
      <c r="C27" s="76"/>
      <c r="D27" s="77"/>
      <c r="E27" s="69"/>
      <c r="F27" s="70"/>
      <c r="G27" s="71"/>
      <c r="H27" s="72"/>
      <c r="I27" s="72"/>
      <c r="J27" s="73"/>
      <c r="K27" s="78"/>
    </row>
    <row r="28" spans="1:11" ht="8.25" customHeight="1" x14ac:dyDescent="0.2">
      <c r="A28" s="48"/>
      <c r="B28" s="53"/>
      <c r="C28" s="54"/>
      <c r="D28" s="55"/>
      <c r="E28" s="62"/>
      <c r="F28" s="57"/>
      <c r="G28" s="57"/>
      <c r="H28" s="58"/>
      <c r="I28" s="58"/>
      <c r="J28" s="59"/>
      <c r="K28" s="60"/>
    </row>
    <row r="29" spans="1:11" ht="8.25" customHeight="1" x14ac:dyDescent="0.2">
      <c r="A29" s="48"/>
      <c r="B29" s="53"/>
      <c r="C29" s="54"/>
      <c r="D29" s="55"/>
      <c r="E29" s="62"/>
      <c r="F29" s="57"/>
      <c r="G29" s="57"/>
      <c r="H29" s="58"/>
      <c r="I29" s="58"/>
      <c r="J29" s="59"/>
      <c r="K29" s="60"/>
    </row>
    <row r="30" spans="1:11" ht="8.25" customHeight="1" x14ac:dyDescent="0.2">
      <c r="A30" s="65"/>
      <c r="B30" s="75"/>
      <c r="C30" s="76"/>
      <c r="D30" s="77"/>
      <c r="E30" s="69"/>
      <c r="F30" s="70"/>
      <c r="G30" s="71"/>
      <c r="H30" s="72"/>
      <c r="I30" s="72"/>
      <c r="J30" s="73"/>
      <c r="K30" s="78"/>
    </row>
    <row r="31" spans="1:11" ht="8.25" customHeight="1" x14ac:dyDescent="0.2">
      <c r="A31" s="48"/>
      <c r="B31" s="53"/>
      <c r="C31" s="54"/>
      <c r="D31" s="55"/>
      <c r="E31" s="62"/>
      <c r="F31" s="57"/>
      <c r="G31" s="57"/>
      <c r="H31" s="58"/>
      <c r="I31" s="58"/>
      <c r="J31" s="59"/>
      <c r="K31" s="60"/>
    </row>
    <row r="32" spans="1:11" ht="8.25" customHeight="1" x14ac:dyDescent="0.2">
      <c r="A32" s="48"/>
      <c r="B32" s="53"/>
      <c r="C32" s="54"/>
      <c r="D32" s="55"/>
      <c r="E32" s="62"/>
      <c r="F32" s="57"/>
      <c r="G32" s="57"/>
      <c r="H32" s="58"/>
      <c r="I32" s="58"/>
      <c r="J32" s="59"/>
      <c r="K32" s="60"/>
    </row>
    <row r="33" spans="1:11" ht="8.25" customHeight="1" x14ac:dyDescent="0.2">
      <c r="A33" s="65"/>
      <c r="B33" s="75"/>
      <c r="C33" s="76"/>
      <c r="D33" s="77"/>
      <c r="E33" s="69"/>
      <c r="F33" s="70"/>
      <c r="G33" s="71"/>
      <c r="H33" s="72"/>
      <c r="I33" s="72"/>
      <c r="J33" s="73"/>
      <c r="K33" s="78"/>
    </row>
    <row r="34" spans="1:11" ht="8.25" customHeight="1" x14ac:dyDescent="0.2">
      <c r="A34" s="48"/>
      <c r="B34" s="53"/>
      <c r="C34" s="54"/>
      <c r="D34" s="55"/>
      <c r="E34" s="62"/>
      <c r="F34" s="57"/>
      <c r="G34" s="57"/>
      <c r="H34" s="58"/>
      <c r="I34" s="58"/>
      <c r="J34" s="59"/>
      <c r="K34" s="60"/>
    </row>
    <row r="35" spans="1:11" ht="8.25" customHeight="1" x14ac:dyDescent="0.2">
      <c r="A35" s="48"/>
      <c r="B35" s="53"/>
      <c r="C35" s="54"/>
      <c r="D35" s="55"/>
      <c r="E35" s="62"/>
      <c r="F35" s="57"/>
      <c r="G35" s="57"/>
      <c r="H35" s="58"/>
      <c r="I35" s="58"/>
      <c r="J35" s="59"/>
      <c r="K35" s="60"/>
    </row>
    <row r="36" spans="1:11" ht="8.25" customHeight="1" x14ac:dyDescent="0.2">
      <c r="A36" s="65"/>
      <c r="B36" s="75"/>
      <c r="C36" s="76"/>
      <c r="D36" s="77"/>
      <c r="E36" s="69"/>
      <c r="F36" s="70"/>
      <c r="G36" s="71"/>
      <c r="H36" s="72"/>
      <c r="I36" s="72"/>
      <c r="J36" s="73"/>
      <c r="K36" s="78"/>
    </row>
    <row r="37" spans="1:11" ht="8.25" customHeight="1" x14ac:dyDescent="0.2">
      <c r="A37" s="48"/>
      <c r="B37" s="53"/>
      <c r="C37" s="54"/>
      <c r="D37" s="55"/>
      <c r="E37" s="62"/>
      <c r="F37" s="57"/>
      <c r="G37" s="57"/>
      <c r="H37" s="58"/>
      <c r="I37" s="58"/>
      <c r="J37" s="59"/>
      <c r="K37" s="60"/>
    </row>
    <row r="38" spans="1:11" ht="8.25" customHeight="1" x14ac:dyDescent="0.2">
      <c r="A38" s="48"/>
      <c r="B38" s="53"/>
      <c r="C38" s="54"/>
      <c r="D38" s="55"/>
      <c r="E38" s="62"/>
      <c r="F38" s="57"/>
      <c r="G38" s="57"/>
      <c r="H38" s="58"/>
      <c r="I38" s="58"/>
      <c r="J38" s="59"/>
      <c r="K38" s="60"/>
    </row>
    <row r="39" spans="1:11" ht="8.25" customHeight="1" x14ac:dyDescent="0.2">
      <c r="A39" s="65"/>
      <c r="B39" s="75"/>
      <c r="C39" s="76"/>
      <c r="D39" s="77"/>
      <c r="E39" s="69"/>
      <c r="F39" s="70"/>
      <c r="G39" s="71"/>
      <c r="H39" s="72"/>
      <c r="I39" s="72"/>
      <c r="J39" s="73"/>
      <c r="K39" s="78"/>
    </row>
    <row r="40" spans="1:11" ht="8.25" customHeight="1" x14ac:dyDescent="0.2">
      <c r="A40" s="48"/>
      <c r="B40" s="53"/>
      <c r="C40" s="54"/>
      <c r="D40" s="55"/>
      <c r="E40" s="62"/>
      <c r="F40" s="57"/>
      <c r="G40" s="57"/>
      <c r="H40" s="58"/>
      <c r="I40" s="58"/>
      <c r="J40" s="59"/>
      <c r="K40" s="60"/>
    </row>
    <row r="41" spans="1:11" ht="8.25" customHeight="1" x14ac:dyDescent="0.2">
      <c r="A41" s="48"/>
      <c r="B41" s="53"/>
      <c r="C41" s="54"/>
      <c r="D41" s="55"/>
      <c r="E41" s="62"/>
      <c r="F41" s="57"/>
      <c r="G41" s="57"/>
      <c r="H41" s="58"/>
      <c r="I41" s="58"/>
      <c r="J41" s="59"/>
      <c r="K41" s="60"/>
    </row>
    <row r="42" spans="1:11" ht="8.25" customHeight="1" x14ac:dyDescent="0.2">
      <c r="A42" s="65"/>
      <c r="B42" s="75"/>
      <c r="C42" s="76"/>
      <c r="D42" s="77"/>
      <c r="E42" s="69"/>
      <c r="F42" s="70"/>
      <c r="G42" s="71"/>
      <c r="H42" s="72"/>
      <c r="I42" s="72"/>
      <c r="J42" s="73"/>
      <c r="K42" s="78"/>
    </row>
    <row r="43" spans="1:11" ht="8.25" customHeight="1" x14ac:dyDescent="0.2">
      <c r="A43" s="48"/>
      <c r="B43" s="53"/>
      <c r="C43" s="54"/>
      <c r="D43" s="55"/>
      <c r="E43" s="62"/>
      <c r="F43" s="57"/>
      <c r="G43" s="57"/>
      <c r="H43" s="58"/>
      <c r="I43" s="58"/>
      <c r="J43" s="59"/>
      <c r="K43" s="60"/>
    </row>
    <row r="44" spans="1:11" ht="8.25" customHeight="1" x14ac:dyDescent="0.2">
      <c r="A44" s="48"/>
      <c r="B44" s="53"/>
      <c r="C44" s="54"/>
      <c r="D44" s="55"/>
      <c r="E44" s="62"/>
      <c r="F44" s="57"/>
      <c r="G44" s="57"/>
      <c r="H44" s="58"/>
      <c r="I44" s="58"/>
      <c r="J44" s="59"/>
      <c r="K44" s="60"/>
    </row>
    <row r="45" spans="1:11" ht="8.25" customHeight="1" x14ac:dyDescent="0.2">
      <c r="A45" s="65"/>
      <c r="B45" s="75"/>
      <c r="C45" s="76"/>
      <c r="D45" s="77"/>
      <c r="E45" s="69"/>
      <c r="F45" s="70"/>
      <c r="G45" s="71"/>
      <c r="H45" s="72"/>
      <c r="I45" s="72"/>
      <c r="J45" s="73"/>
      <c r="K45" s="78"/>
    </row>
    <row r="46" spans="1:11" ht="8.25" customHeight="1" x14ac:dyDescent="0.2">
      <c r="A46" s="48"/>
      <c r="B46" s="53"/>
      <c r="C46" s="54"/>
      <c r="D46" s="55"/>
      <c r="E46" s="62"/>
      <c r="F46" s="57"/>
      <c r="G46" s="57"/>
      <c r="H46" s="58"/>
      <c r="I46" s="58"/>
      <c r="J46" s="59"/>
      <c r="K46" s="60"/>
    </row>
    <row r="47" spans="1:11" ht="8.25" customHeight="1" x14ac:dyDescent="0.2">
      <c r="A47" s="48"/>
      <c r="B47" s="53"/>
      <c r="C47" s="54"/>
      <c r="D47" s="55"/>
      <c r="E47" s="62"/>
      <c r="F47" s="57"/>
      <c r="G47" s="57"/>
      <c r="H47" s="58"/>
      <c r="I47" s="58"/>
      <c r="J47" s="59"/>
      <c r="K47" s="60"/>
    </row>
    <row r="48" spans="1:11" ht="8.25" customHeight="1" x14ac:dyDescent="0.2">
      <c r="A48" s="65"/>
      <c r="B48" s="75"/>
      <c r="C48" s="76"/>
      <c r="D48" s="77"/>
      <c r="E48" s="69"/>
      <c r="F48" s="70"/>
      <c r="G48" s="71"/>
      <c r="H48" s="72"/>
      <c r="I48" s="72"/>
      <c r="J48" s="73"/>
      <c r="K48" s="78"/>
    </row>
    <row r="49" spans="1:14" ht="8.25" customHeight="1" x14ac:dyDescent="0.2">
      <c r="A49" s="48"/>
      <c r="B49" s="53"/>
      <c r="C49" s="54"/>
      <c r="D49" s="55"/>
      <c r="E49" s="62"/>
      <c r="F49" s="57"/>
      <c r="G49" s="57"/>
      <c r="H49" s="58"/>
      <c r="I49" s="58"/>
      <c r="J49" s="59"/>
      <c r="K49" s="60"/>
    </row>
    <row r="50" spans="1:14" ht="8.25" customHeight="1" x14ac:dyDescent="0.2">
      <c r="A50" s="48"/>
      <c r="B50" s="53"/>
      <c r="C50" s="54"/>
      <c r="D50" s="55"/>
      <c r="E50" s="62"/>
      <c r="F50" s="57"/>
      <c r="G50" s="57"/>
      <c r="H50" s="58"/>
      <c r="I50" s="58"/>
      <c r="J50" s="59"/>
      <c r="K50" s="60"/>
    </row>
    <row r="51" spans="1:14" ht="8.25" customHeight="1" x14ac:dyDescent="0.2">
      <c r="A51" s="65"/>
      <c r="B51" s="75"/>
      <c r="C51" s="76"/>
      <c r="D51" s="77"/>
      <c r="E51" s="69"/>
      <c r="F51" s="70"/>
      <c r="G51" s="71"/>
      <c r="H51" s="72"/>
      <c r="I51" s="72"/>
      <c r="J51" s="73"/>
      <c r="K51" s="78"/>
    </row>
    <row r="52" spans="1:14" ht="8.25" customHeight="1" x14ac:dyDescent="0.2">
      <c r="A52" s="48"/>
      <c r="B52" s="110"/>
      <c r="C52" s="111"/>
      <c r="D52" s="55"/>
      <c r="E52" s="62"/>
      <c r="F52" s="109"/>
      <c r="G52" s="57"/>
      <c r="H52" s="58"/>
      <c r="I52" s="58"/>
      <c r="J52" s="59"/>
      <c r="K52" s="112"/>
    </row>
    <row r="53" spans="1:14" ht="8.25" customHeight="1" x14ac:dyDescent="0.2">
      <c r="A53" s="48"/>
      <c r="B53" s="110"/>
      <c r="C53" s="111"/>
      <c r="D53" s="55"/>
      <c r="E53" s="62"/>
      <c r="F53" s="109"/>
      <c r="G53" s="57"/>
      <c r="H53" s="58"/>
      <c r="I53" s="58"/>
      <c r="J53" s="59"/>
      <c r="K53" s="112"/>
    </row>
    <row r="54" spans="1:14" ht="8.25" customHeight="1" x14ac:dyDescent="0.2">
      <c r="A54" s="65"/>
      <c r="B54" s="75"/>
      <c r="C54" s="76"/>
      <c r="D54" s="77"/>
      <c r="E54" s="69"/>
      <c r="F54" s="70"/>
      <c r="G54" s="71"/>
      <c r="H54" s="72"/>
      <c r="I54" s="72"/>
      <c r="J54" s="73"/>
      <c r="K54" s="78"/>
    </row>
    <row r="55" spans="1:14" ht="8.25" customHeight="1" x14ac:dyDescent="0.2">
      <c r="A55" s="48"/>
      <c r="B55" s="53"/>
      <c r="C55" s="54"/>
      <c r="D55" s="55"/>
      <c r="E55" s="62"/>
      <c r="F55" s="57"/>
      <c r="G55" s="57"/>
      <c r="H55" s="58"/>
      <c r="I55" s="58"/>
      <c r="J55" s="59"/>
      <c r="K55" s="60"/>
    </row>
    <row r="56" spans="1:14" ht="8.25" customHeight="1" x14ac:dyDescent="0.2">
      <c r="A56" s="48"/>
      <c r="B56" s="53"/>
      <c r="C56" s="54"/>
      <c r="D56" s="55"/>
      <c r="E56" s="62"/>
      <c r="F56" s="57"/>
      <c r="G56" s="57"/>
      <c r="H56" s="58"/>
      <c r="I56" s="58"/>
      <c r="J56" s="59"/>
      <c r="K56" s="60"/>
    </row>
    <row r="57" spans="1:14" ht="8.25" customHeight="1" x14ac:dyDescent="0.2">
      <c r="A57" s="65"/>
      <c r="B57" s="75"/>
      <c r="C57" s="76"/>
      <c r="D57" s="77"/>
      <c r="E57" s="69"/>
      <c r="F57" s="70"/>
      <c r="G57" s="71"/>
      <c r="H57" s="72"/>
      <c r="I57" s="72"/>
      <c r="J57" s="73"/>
      <c r="K57" s="78"/>
    </row>
    <row r="58" spans="1:14" ht="24.9" customHeight="1" x14ac:dyDescent="0.2">
      <c r="A58" s="79"/>
      <c r="B58" s="80" t="s">
        <v>8</v>
      </c>
      <c r="C58" s="81"/>
      <c r="D58" s="80"/>
      <c r="E58" s="82"/>
      <c r="F58" s="83"/>
      <c r="G58" s="214">
        <f>SUM(G59:G60)</f>
        <v>186900</v>
      </c>
      <c r="H58" s="85"/>
      <c r="I58" s="85"/>
      <c r="J58" s="86"/>
      <c r="K58" s="87"/>
      <c r="M58" s="122" t="s">
        <v>159</v>
      </c>
    </row>
    <row r="59" spans="1:14" ht="12" customHeight="1" x14ac:dyDescent="0.2">
      <c r="A59" s="114"/>
      <c r="B59" s="115"/>
      <c r="C59" s="81" t="s">
        <v>103</v>
      </c>
      <c r="D59" s="80"/>
      <c r="E59" s="82"/>
      <c r="F59" s="83"/>
      <c r="G59" s="84">
        <f>SUMIF(K10:K57,C59,G10:G57)</f>
        <v>186900</v>
      </c>
      <c r="H59" s="85"/>
      <c r="I59" s="85"/>
      <c r="J59" s="86"/>
      <c r="K59" s="116"/>
      <c r="M59" s="108" t="str">
        <f>IF(SUM(G59:G60)=G58,"OK",SUM(G59:G60))</f>
        <v>OK</v>
      </c>
      <c r="N59" s="108" t="str">
        <f>IF(SUM(J59:J60)=J58,"OK",SUM(J59:J60))</f>
        <v>OK</v>
      </c>
    </row>
    <row r="60" spans="1:14" ht="12" customHeight="1" x14ac:dyDescent="0.2">
      <c r="A60" s="117"/>
      <c r="B60" s="118"/>
      <c r="C60" s="89" t="s">
        <v>104</v>
      </c>
      <c r="D60" s="88"/>
      <c r="E60" s="90"/>
      <c r="F60" s="91"/>
      <c r="G60" s="91">
        <f>SUMIF(K10:K57,"",G10:G57)</f>
        <v>0</v>
      </c>
      <c r="H60" s="92"/>
      <c r="I60" s="92"/>
      <c r="J60" s="93"/>
      <c r="K60" s="119"/>
      <c r="M60" s="113">
        <f>SUMIF(K10:K57,"",G10:G57)</f>
        <v>0</v>
      </c>
    </row>
    <row r="61" spans="1:14" ht="13.5" customHeight="1" x14ac:dyDescent="0.2"/>
    <row r="62" spans="1:14" ht="13.5" customHeight="1" x14ac:dyDescent="0.2"/>
    <row r="63" spans="1:14" ht="13.5" customHeight="1" x14ac:dyDescent="0.2"/>
    <row r="64" spans="1:1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72" ht="13.5" customHeight="1" x14ac:dyDescent="0.2"/>
    <row r="73" ht="13.5" customHeight="1" x14ac:dyDescent="0.2"/>
    <row r="74" ht="13.5" customHeight="1" x14ac:dyDescent="0.2"/>
    <row r="75" ht="13.5" customHeight="1" x14ac:dyDescent="0.2"/>
    <row r="76" ht="13.5" customHeight="1" x14ac:dyDescent="0.2"/>
    <row r="77" ht="13.5" customHeight="1" x14ac:dyDescent="0.2"/>
    <row r="78" ht="13.5" customHeight="1" x14ac:dyDescent="0.2"/>
    <row r="79" ht="13.5" customHeight="1" x14ac:dyDescent="0.2"/>
    <row r="80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  <row r="117" ht="13.5" customHeight="1" x14ac:dyDescent="0.2"/>
    <row r="118" ht="13.5" customHeight="1" x14ac:dyDescent="0.2"/>
    <row r="119" ht="13.5" customHeight="1" x14ac:dyDescent="0.2"/>
    <row r="120" ht="13.5" customHeight="1" x14ac:dyDescent="0.2"/>
    <row r="121" ht="13.5" customHeight="1" x14ac:dyDescent="0.2"/>
    <row r="122" ht="13.5" customHeight="1" x14ac:dyDescent="0.2"/>
    <row r="123" ht="13.5" customHeight="1" x14ac:dyDescent="0.2"/>
    <row r="124" ht="13.5" customHeight="1" x14ac:dyDescent="0.2"/>
    <row r="125" ht="13.5" customHeight="1" x14ac:dyDescent="0.2"/>
    <row r="126" ht="13.5" customHeight="1" x14ac:dyDescent="0.2"/>
    <row r="127" ht="13.5" customHeight="1" x14ac:dyDescent="0.2"/>
    <row r="128" ht="13.5" customHeight="1" x14ac:dyDescent="0.2"/>
    <row r="129" ht="13.5" customHeight="1" x14ac:dyDescent="0.2"/>
    <row r="130" ht="13.5" customHeight="1" x14ac:dyDescent="0.2"/>
    <row r="131" ht="13.5" customHeight="1" x14ac:dyDescent="0.2"/>
    <row r="132" ht="13.5" customHeight="1" x14ac:dyDescent="0.2"/>
    <row r="133" ht="13.5" customHeight="1" x14ac:dyDescent="0.2"/>
    <row r="134" ht="13.5" customHeight="1" x14ac:dyDescent="0.2"/>
    <row r="135" ht="13.5" customHeight="1" x14ac:dyDescent="0.2"/>
    <row r="136" ht="13.5" customHeight="1" x14ac:dyDescent="0.2"/>
    <row r="137" ht="13.5" customHeight="1" x14ac:dyDescent="0.2"/>
    <row r="138" ht="13.5" customHeight="1" x14ac:dyDescent="0.2"/>
    <row r="139" ht="13.5" customHeight="1" x14ac:dyDescent="0.2"/>
    <row r="140" ht="13.5" customHeight="1" x14ac:dyDescent="0.2"/>
    <row r="141" ht="13.5" customHeight="1" x14ac:dyDescent="0.2"/>
    <row r="142" ht="13.5" customHeight="1" x14ac:dyDescent="0.2"/>
    <row r="143" ht="13.5" customHeight="1" x14ac:dyDescent="0.2"/>
    <row r="144" ht="13.5" customHeight="1" x14ac:dyDescent="0.2"/>
    <row r="145" ht="13.5" customHeight="1" x14ac:dyDescent="0.2"/>
    <row r="146" ht="13.5" customHeight="1" x14ac:dyDescent="0.2"/>
    <row r="147" ht="13.5" customHeight="1" x14ac:dyDescent="0.2"/>
    <row r="148" ht="13.5" customHeight="1" x14ac:dyDescent="0.2"/>
    <row r="149" ht="13.5" customHeight="1" x14ac:dyDescent="0.2"/>
    <row r="150" ht="13.5" customHeight="1" x14ac:dyDescent="0.2"/>
    <row r="151" ht="13.5" customHeight="1" x14ac:dyDescent="0.2"/>
  </sheetData>
  <mergeCells count="13">
    <mergeCell ref="K7:K9"/>
    <mergeCell ref="E2:G2"/>
    <mergeCell ref="H2:J2"/>
    <mergeCell ref="A7:A9"/>
    <mergeCell ref="B7:B9"/>
    <mergeCell ref="C7:C9"/>
    <mergeCell ref="D7:D9"/>
    <mergeCell ref="E7:E9"/>
    <mergeCell ref="F7:F9"/>
    <mergeCell ref="G7:G9"/>
    <mergeCell ref="H7:H9"/>
    <mergeCell ref="I7:I9"/>
    <mergeCell ref="J7:J9"/>
  </mergeCells>
  <phoneticPr fontId="17"/>
  <printOptions horizontalCentered="1" verticalCentered="1"/>
  <pageMargins left="0.39370078740157483" right="0.39370078740157483" top="1.1811023622047245" bottom="0.59055118110236227" header="0.19685039370078741" footer="0"/>
  <pageSetup paperSize="9" scale="96" orientation="landscape" r:id="rId1"/>
  <headerFooter alignWithMargins="0">
    <oddFooter>&amp;R&amp;9No.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7</vt:i4>
      </vt:variant>
    </vt:vector>
  </HeadingPairs>
  <TitlesOfParts>
    <vt:vector size="13" baseType="lpstr">
      <vt:lpstr>総括表</vt:lpstr>
      <vt:lpstr>仕様書&lt;鑑&gt;</vt:lpstr>
      <vt:lpstr>建築工事（改修）</vt:lpstr>
      <vt:lpstr>電気工事（改修）</vt:lpstr>
      <vt:lpstr>諸経費</vt:lpstr>
      <vt:lpstr>共通仮設(積上)電気</vt:lpstr>
      <vt:lpstr>'共通仮設(積上)電気'!Print_Area</vt:lpstr>
      <vt:lpstr>'建築工事（改修）'!Print_Area</vt:lpstr>
      <vt:lpstr>諸経費!Print_Area</vt:lpstr>
      <vt:lpstr>総括表!Print_Area</vt:lpstr>
      <vt:lpstr>'電気工事（改修）'!Print_Area</vt:lpstr>
      <vt:lpstr>'建築工事（改修）'!Print_Titles</vt:lpstr>
      <vt:lpstr>'電気工事（改修）'!Print_Titles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福太郎</dc:creator>
  <cp:lastModifiedBy>林 良和</cp:lastModifiedBy>
  <cp:lastPrinted>2025-08-04T07:10:37Z</cp:lastPrinted>
  <dcterms:created xsi:type="dcterms:W3CDTF">2004-08-04T05:49:12Z</dcterms:created>
  <dcterms:modified xsi:type="dcterms:W3CDTF">2025-08-04T07:18:14Z</dcterms:modified>
</cp:coreProperties>
</file>